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19320" windowHeight="11760" activeTab="2"/>
  </bookViews>
  <sheets>
    <sheet name="Registracija" sheetId="1" r:id="rId1"/>
    <sheet name="Žaidimų eiga" sheetId="2" r:id="rId2"/>
    <sheet name="16de" sheetId="3" r:id="rId3"/>
    <sheet name="Rezultatai" sheetId="4" r:id="rId4"/>
  </sheets>
  <definedNames>
    <definedName name="_xlnm.Print_Area" localSheetId="3">'Rezultatai'!$A$2:$B$18</definedName>
    <definedName name="_xlnm.Print_Area" localSheetId="1">'Žaidimų eiga'!$B$1:$G$33</definedName>
  </definedNames>
  <calcPr fullCalcOnLoad="1"/>
</workbook>
</file>

<file path=xl/sharedStrings.xml><?xml version="1.0" encoding="utf-8"?>
<sst xmlns="http://schemas.openxmlformats.org/spreadsheetml/2006/main" count="121" uniqueCount="66">
  <si>
    <t>Pralaimėjęs į   "A"</t>
  </si>
  <si>
    <t>Vieta = 9</t>
  </si>
  <si>
    <t>Vieta = 13</t>
  </si>
  <si>
    <t>Pralaimėjęs į   "B"</t>
  </si>
  <si>
    <t>Žaidėjas patenka SE 1</t>
  </si>
  <si>
    <t>Žaidėjas patenka SE 2</t>
  </si>
  <si>
    <t>F</t>
  </si>
  <si>
    <t>Pralaimėjęs į   "C"</t>
  </si>
  <si>
    <t>E</t>
  </si>
  <si>
    <t>Pralaimėjęs į   "D"</t>
  </si>
  <si>
    <t>Pralaimėjęs į   "E"</t>
  </si>
  <si>
    <t>Pralaimėjęs į   "F"</t>
  </si>
  <si>
    <t>PUSFINALIAI</t>
  </si>
  <si>
    <t>FINALAS</t>
  </si>
  <si>
    <t>SE1</t>
  </si>
  <si>
    <t>SE2</t>
  </si>
  <si>
    <t>Laikas</t>
  </si>
  <si>
    <t>Nr.</t>
  </si>
  <si>
    <t>Pirmas etapas</t>
  </si>
  <si>
    <t>Rezultatai</t>
  </si>
  <si>
    <t>Antras etapas</t>
  </si>
  <si>
    <t>Trečias etapas</t>
  </si>
  <si>
    <t>Ketvirtas etapas</t>
  </si>
  <si>
    <t>Penktas etapas</t>
  </si>
  <si>
    <t>Pusfinaliai</t>
  </si>
  <si>
    <t>Rezultatas</t>
  </si>
  <si>
    <t>Finalas</t>
  </si>
  <si>
    <t>I vieta</t>
  </si>
  <si>
    <t>II vieta</t>
  </si>
  <si>
    <t>III vieta</t>
  </si>
  <si>
    <t>Stalas</t>
  </si>
  <si>
    <t>Vieta</t>
  </si>
  <si>
    <t>Žaidėjas</t>
  </si>
  <si>
    <t>Vardas, Pavardė</t>
  </si>
  <si>
    <t>No</t>
  </si>
  <si>
    <t>Mietas, Klubas</t>
  </si>
  <si>
    <t>A</t>
  </si>
  <si>
    <t>B</t>
  </si>
  <si>
    <t>C</t>
  </si>
  <si>
    <t>D</t>
  </si>
  <si>
    <t>Vieta = 7</t>
  </si>
  <si>
    <t>Vieta = 5</t>
  </si>
  <si>
    <t>LE1</t>
  </si>
  <si>
    <t>LE2</t>
  </si>
  <si>
    <t>Šestas etapas</t>
  </si>
  <si>
    <t>Burtai</t>
  </si>
  <si>
    <t>Petras Perskaudas</t>
  </si>
  <si>
    <t>Vilniaus ,,Gestas"</t>
  </si>
  <si>
    <t>Andrejus Kirilov</t>
  </si>
  <si>
    <t>Mindaugas Vosylius</t>
  </si>
  <si>
    <t>Daniel Šavdianec</t>
  </si>
  <si>
    <t>Nerijus Blaževičius</t>
  </si>
  <si>
    <t>Kauno ,,Tyla"</t>
  </si>
  <si>
    <t>Julius Zagorskis</t>
  </si>
  <si>
    <t>Vytas Kulikauskas</t>
  </si>
  <si>
    <t>Gediminas Domeikis</t>
  </si>
  <si>
    <t>Jonas Petraitis</t>
  </si>
  <si>
    <t>Klaipėdos ,,Šermukšnis"</t>
  </si>
  <si>
    <t>Volodymyr Markus</t>
  </si>
  <si>
    <t>Mantas Šilgalis</t>
  </si>
  <si>
    <t>Giedrius Jovaišas</t>
  </si>
  <si>
    <t>Marius Andrijauskas</t>
  </si>
  <si>
    <t>Be kovos</t>
  </si>
  <si>
    <t>Vadym Kuchma</t>
  </si>
  <si>
    <t>Dėl III vietos</t>
  </si>
  <si>
    <t>IV vieta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</si>
</sst>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#,##0\ [$Lt-427]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h:mm:ss\ AM/PM"/>
    <numFmt numFmtId="202" formatCode="h:mm;@"/>
    <numFmt numFmtId="203" formatCode="[$-427]yyyy\ &quot;m.&quot;\ mmmm\ d\ &quot;d.&quot;"/>
    <numFmt numFmtId="204" formatCode="#,##0\ &quot;Lt&quot;"/>
    <numFmt numFmtId="205" formatCode="[$€-2]\ #,##0"/>
    <numFmt numFmtId="206" formatCode="hh:mm;@"/>
    <numFmt numFmtId="207" formatCode="[$-F400]h:mm:ss\ AM/PM"/>
  </numFmts>
  <fonts count="61">
    <font>
      <sz val="10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u val="single"/>
      <sz val="9"/>
      <color indexed="48"/>
      <name val="Times New Roman"/>
      <family val="1"/>
    </font>
    <font>
      <b/>
      <u val="single"/>
      <sz val="8"/>
      <color indexed="48"/>
      <name val="Times New Roman"/>
      <family val="1"/>
    </font>
    <font>
      <b/>
      <sz val="14"/>
      <name val="Arial"/>
      <family val="2"/>
    </font>
    <font>
      <b/>
      <sz val="10"/>
      <color indexed="5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i/>
      <sz val="12"/>
      <color indexed="48"/>
      <name val="Arial"/>
      <family val="2"/>
    </font>
    <font>
      <b/>
      <sz val="11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5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vertical="center"/>
      <protection hidden="1"/>
    </xf>
    <xf numFmtId="0" fontId="19" fillId="0" borderId="15" xfId="0" applyFont="1" applyBorder="1" applyAlignment="1" applyProtection="1">
      <alignment vertical="center"/>
      <protection hidden="1"/>
    </xf>
    <xf numFmtId="0" fontId="17" fillId="0" borderId="16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2" fillId="0" borderId="21" xfId="0" applyFont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20" fontId="22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0" fontId="19" fillId="0" borderId="11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23" fillId="0" borderId="25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vertical="center"/>
      <protection hidden="1"/>
    </xf>
    <xf numFmtId="0" fontId="17" fillId="0" borderId="23" xfId="0" applyFont="1" applyFill="1" applyBorder="1" applyAlignment="1" applyProtection="1">
      <alignment vertical="center"/>
      <protection hidden="1"/>
    </xf>
    <xf numFmtId="0" fontId="17" fillId="0" borderId="23" xfId="0" applyFont="1" applyFill="1" applyBorder="1" applyAlignment="1" applyProtection="1">
      <alignment horizontal="left" vertical="center"/>
      <protection hidden="1"/>
    </xf>
    <xf numFmtId="0" fontId="17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/>
    </xf>
    <xf numFmtId="20" fontId="11" fillId="0" borderId="26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20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20" fontId="26" fillId="0" borderId="0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24" fillId="34" borderId="10" xfId="0" applyFont="1" applyFill="1" applyBorder="1" applyAlignment="1" applyProtection="1">
      <alignment horizontal="center" vertical="center"/>
      <protection hidden="1"/>
    </xf>
    <xf numFmtId="0" fontId="25" fillId="34" borderId="10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39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>
      <alignment vertical="center" wrapText="1"/>
    </xf>
    <xf numFmtId="0" fontId="17" fillId="0" borderId="30" xfId="0" applyFont="1" applyBorder="1" applyAlignment="1" applyProtection="1">
      <alignment vertical="center"/>
      <protection hidden="1"/>
    </xf>
    <xf numFmtId="0" fontId="17" fillId="0" borderId="23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4" fillId="34" borderId="10" xfId="0" applyFont="1" applyFill="1" applyBorder="1" applyAlignment="1" applyProtection="1">
      <alignment horizontal="center" vertical="center"/>
      <protection hidden="1"/>
    </xf>
    <xf numFmtId="0" fontId="24" fillId="34" borderId="17" xfId="0" applyFont="1" applyFill="1" applyBorder="1" applyAlignment="1" applyProtection="1">
      <alignment horizontal="center" vertical="center"/>
      <protection hidden="1"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34" xfId="0" applyFont="1" applyFill="1" applyBorder="1" applyAlignment="1" applyProtection="1">
      <alignment horizontal="center" vertical="center"/>
      <protection/>
    </xf>
    <xf numFmtId="0" fontId="10" fillId="33" borderId="35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 shrinkToFit="1"/>
      <protection hidden="1"/>
    </xf>
    <xf numFmtId="0" fontId="18" fillId="35" borderId="0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22"/>
      </font>
    </dxf>
    <dxf>
      <font>
        <color indexed="55"/>
      </font>
    </dxf>
    <dxf>
      <font>
        <color indexed="55"/>
      </font>
      <fill>
        <patternFill patternType="none">
          <fgColor indexed="64"/>
          <bgColor indexed="65"/>
        </patternFill>
      </fill>
    </dxf>
    <dxf>
      <font>
        <color indexed="55"/>
      </font>
      <fill>
        <patternFill patternType="none">
          <fgColor indexed="64"/>
          <bgColor indexed="6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auto="1"/>
      </font>
      <fill>
        <patternFill patternType="solid">
          <fgColor indexed="65"/>
          <bgColor indexed="47"/>
        </patternFill>
      </fill>
    </dxf>
    <dxf>
      <font>
        <color indexed="55"/>
      </font>
      <fill>
        <patternFill patternType="none">
          <fgColor indexed="64"/>
          <bgColor indexed="65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34</xdr:row>
      <xdr:rowOff>38100</xdr:rowOff>
    </xdr:from>
    <xdr:to>
      <xdr:col>6</xdr:col>
      <xdr:colOff>457200</xdr:colOff>
      <xdr:row>46</xdr:row>
      <xdr:rowOff>47625</xdr:rowOff>
    </xdr:to>
    <xdr:pic>
      <xdr:nvPicPr>
        <xdr:cNvPr id="1" name="Picture 9" descr="Lietuvos pulo federacija (exceliui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676900"/>
          <a:ext cx="2352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23" sqref="C23"/>
    </sheetView>
  </sheetViews>
  <sheetFormatPr defaultColWidth="8.8515625" defaultRowHeight="12.75"/>
  <cols>
    <col min="1" max="1" width="6.140625" style="36" customWidth="1"/>
    <col min="2" max="2" width="6.421875" style="36" bestFit="1" customWidth="1"/>
    <col min="3" max="3" width="25.7109375" style="34" customWidth="1"/>
    <col min="4" max="4" width="29.140625" style="35" customWidth="1"/>
  </cols>
  <sheetData>
    <row r="1" spans="1:4" ht="13.5" customHeight="1">
      <c r="A1" s="135" t="s">
        <v>34</v>
      </c>
      <c r="B1" s="135" t="s">
        <v>45</v>
      </c>
      <c r="C1" s="136" t="s">
        <v>33</v>
      </c>
      <c r="D1" s="137" t="s">
        <v>35</v>
      </c>
    </row>
    <row r="2" spans="1:4" ht="13.5" customHeight="1">
      <c r="A2" s="138">
        <v>1</v>
      </c>
      <c r="B2" s="138">
        <v>3</v>
      </c>
      <c r="C2" s="133" t="s">
        <v>46</v>
      </c>
      <c r="D2" s="134" t="s">
        <v>47</v>
      </c>
    </row>
    <row r="3" spans="1:4" ht="13.5" customHeight="1">
      <c r="A3" s="138">
        <v>2</v>
      </c>
      <c r="B3" s="138">
        <v>9</v>
      </c>
      <c r="C3" s="133" t="s">
        <v>48</v>
      </c>
      <c r="D3" s="134" t="s">
        <v>47</v>
      </c>
    </row>
    <row r="4" spans="1:4" ht="13.5" customHeight="1">
      <c r="A4" s="138">
        <v>3</v>
      </c>
      <c r="B4" s="138">
        <v>16</v>
      </c>
      <c r="C4" s="133" t="s">
        <v>49</v>
      </c>
      <c r="D4" s="134" t="s">
        <v>47</v>
      </c>
    </row>
    <row r="5" spans="1:4" ht="13.5" customHeight="1">
      <c r="A5" s="138">
        <v>4</v>
      </c>
      <c r="B5" s="138">
        <v>2</v>
      </c>
      <c r="C5" s="133" t="s">
        <v>50</v>
      </c>
      <c r="D5" s="134" t="s">
        <v>47</v>
      </c>
    </row>
    <row r="6" spans="1:4" ht="13.5" customHeight="1">
      <c r="A6" s="138">
        <v>5</v>
      </c>
      <c r="B6" s="138">
        <v>1</v>
      </c>
      <c r="C6" s="133" t="s">
        <v>51</v>
      </c>
      <c r="D6" s="134" t="s">
        <v>52</v>
      </c>
    </row>
    <row r="7" spans="1:4" ht="13.5" customHeight="1">
      <c r="A7" s="138">
        <v>6</v>
      </c>
      <c r="B7" s="138">
        <v>6</v>
      </c>
      <c r="C7" s="133" t="s">
        <v>53</v>
      </c>
      <c r="D7" s="134" t="s">
        <v>52</v>
      </c>
    </row>
    <row r="8" spans="1:4" ht="13.5" customHeight="1">
      <c r="A8" s="138">
        <v>7</v>
      </c>
      <c r="B8" s="138">
        <v>11</v>
      </c>
      <c r="C8" s="133" t="s">
        <v>54</v>
      </c>
      <c r="D8" s="134" t="s">
        <v>52</v>
      </c>
    </row>
    <row r="9" spans="1:4" ht="13.5" customHeight="1">
      <c r="A9" s="138">
        <v>8</v>
      </c>
      <c r="B9" s="138">
        <v>14</v>
      </c>
      <c r="C9" s="133" t="s">
        <v>55</v>
      </c>
      <c r="D9" s="134" t="s">
        <v>52</v>
      </c>
    </row>
    <row r="10" spans="1:4" ht="13.5" customHeight="1">
      <c r="A10" s="138">
        <v>9</v>
      </c>
      <c r="B10" s="138">
        <v>12</v>
      </c>
      <c r="C10" s="133" t="s">
        <v>56</v>
      </c>
      <c r="D10" s="134" t="s">
        <v>52</v>
      </c>
    </row>
    <row r="11" spans="1:4" ht="13.5" customHeight="1">
      <c r="A11" s="138">
        <v>10</v>
      </c>
      <c r="B11" s="138">
        <v>8</v>
      </c>
      <c r="C11" s="143" t="s">
        <v>61</v>
      </c>
      <c r="D11" s="142" t="s">
        <v>57</v>
      </c>
    </row>
    <row r="12" spans="1:4" ht="13.5" customHeight="1">
      <c r="A12" s="138">
        <v>11</v>
      </c>
      <c r="B12" s="141">
        <v>5</v>
      </c>
      <c r="C12" s="133" t="s">
        <v>58</v>
      </c>
      <c r="D12" s="142" t="s">
        <v>57</v>
      </c>
    </row>
    <row r="13" spans="1:4" ht="13.5" customHeight="1">
      <c r="A13" s="138">
        <v>12</v>
      </c>
      <c r="B13" s="141">
        <v>4</v>
      </c>
      <c r="C13" s="133" t="s">
        <v>63</v>
      </c>
      <c r="D13" s="142" t="s">
        <v>57</v>
      </c>
    </row>
    <row r="14" spans="1:4" ht="13.5" customHeight="1">
      <c r="A14" s="138">
        <v>13</v>
      </c>
      <c r="B14" s="141">
        <v>10</v>
      </c>
      <c r="C14" s="133" t="s">
        <v>60</v>
      </c>
      <c r="D14" s="142" t="s">
        <v>57</v>
      </c>
    </row>
    <row r="15" spans="1:4" ht="13.5" customHeight="1">
      <c r="A15" s="138">
        <v>14</v>
      </c>
      <c r="B15" s="141">
        <v>7</v>
      </c>
      <c r="C15" s="133" t="s">
        <v>59</v>
      </c>
      <c r="D15" s="142" t="s">
        <v>57</v>
      </c>
    </row>
    <row r="16" spans="1:4" ht="13.5" customHeight="1">
      <c r="A16" s="138">
        <v>15</v>
      </c>
      <c r="B16" s="141">
        <v>13</v>
      </c>
      <c r="C16" s="133" t="s">
        <v>62</v>
      </c>
      <c r="D16" s="142"/>
    </row>
    <row r="17" spans="1:4" ht="13.5" customHeight="1">
      <c r="A17" s="138">
        <v>16</v>
      </c>
      <c r="B17" s="141">
        <v>15</v>
      </c>
      <c r="C17" s="143" t="s">
        <v>62</v>
      </c>
      <c r="D17" s="142"/>
    </row>
    <row r="18" spans="1:4" ht="13.5" customHeight="1">
      <c r="A18" s="139"/>
      <c r="B18" s="150" t="str">
        <f>IF(SUM(B2:B17)=SUM(A2:A17),"Burtų traukimas baigtas",IF(SUM(B2:B17)&lt;&gt;0,"Vyksta burtų traukimas",""))</f>
        <v>Burtų traukimas baigtas</v>
      </c>
      <c r="C18" s="151"/>
      <c r="D18" s="140"/>
    </row>
  </sheetData>
  <sheetProtection/>
  <mergeCells count="1">
    <mergeCell ref="B18:C18"/>
  </mergeCells>
  <conditionalFormatting sqref="B2:B17">
    <cfRule type="expression" priority="1" dxfId="10" stopIfTrue="1">
      <formula>OR(B2&gt;16,(COUNTIF($B$2:$B$17,B2)&gt;1))</formula>
    </cfRule>
  </conditionalFormatting>
  <conditionalFormatting sqref="B18:C18">
    <cfRule type="expression" priority="2" dxfId="5" stopIfTrue="1">
      <formula>(SUM($A$2:$A$17)=SUM($B$2:$B$17))</formula>
    </cfRule>
    <cfRule type="expression" priority="3" dxfId="4" stopIfTrue="1">
      <formula>AND(SUM($B$2:$B$17)&lt;&gt;SUM($A$2:$A$17),SUM($B$2:$B$17)&lt;&gt;0)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="145" zoomScaleNormal="145" zoomScalePageLayoutView="0" workbookViewId="0" topLeftCell="A22">
      <selection activeCell="E41" sqref="E41"/>
    </sheetView>
  </sheetViews>
  <sheetFormatPr defaultColWidth="9.140625" defaultRowHeight="12.75"/>
  <cols>
    <col min="1" max="1" width="4.7109375" style="1" customWidth="1"/>
    <col min="2" max="2" width="8.28125" style="1" customWidth="1"/>
    <col min="3" max="3" width="6.421875" style="13" customWidth="1"/>
    <col min="4" max="5" width="20.7109375" style="2" customWidth="1"/>
    <col min="6" max="7" width="5.28125" style="1" customWidth="1"/>
    <col min="8" max="16384" width="9.140625" style="1" customWidth="1"/>
  </cols>
  <sheetData>
    <row r="1" spans="1:7" s="97" customFormat="1" ht="13.5" thickBot="1">
      <c r="A1" s="113" t="s">
        <v>17</v>
      </c>
      <c r="B1" s="113" t="s">
        <v>16</v>
      </c>
      <c r="C1" s="114" t="s">
        <v>30</v>
      </c>
      <c r="D1" s="152" t="s">
        <v>18</v>
      </c>
      <c r="E1" s="153"/>
      <c r="F1" s="154" t="s">
        <v>19</v>
      </c>
      <c r="G1" s="155"/>
    </row>
    <row r="2" spans="1:7" s="97" customFormat="1" ht="12.75">
      <c r="A2" s="116">
        <v>1</v>
      </c>
      <c r="B2" s="98"/>
      <c r="C2" s="99"/>
      <c r="D2" s="123" t="str">
        <f>'16de'!S2</f>
        <v>Nerijus Blaževičius</v>
      </c>
      <c r="E2" s="124" t="str">
        <f>'16de'!S3</f>
        <v>Mindaugas Vosylius</v>
      </c>
      <c r="F2" s="100">
        <v>2</v>
      </c>
      <c r="G2" s="101">
        <v>0</v>
      </c>
    </row>
    <row r="3" spans="1:7" s="97" customFormat="1" ht="12.75">
      <c r="A3" s="117">
        <v>2</v>
      </c>
      <c r="B3" s="102"/>
      <c r="C3" s="103"/>
      <c r="D3" s="125" t="str">
        <f>'16de'!S6</f>
        <v>Andrejus Kirilov</v>
      </c>
      <c r="E3" s="126" t="str">
        <f>'16de'!S7</f>
        <v>Marius Andrijauskas</v>
      </c>
      <c r="F3" s="104">
        <v>2</v>
      </c>
      <c r="G3" s="105">
        <v>0</v>
      </c>
    </row>
    <row r="4" spans="1:7" s="97" customFormat="1" ht="12.75">
      <c r="A4" s="117">
        <v>3</v>
      </c>
      <c r="B4" s="102"/>
      <c r="C4" s="103"/>
      <c r="D4" s="125" t="str">
        <f>'16de'!S10</f>
        <v>Volodymyr Markus</v>
      </c>
      <c r="E4" s="126" t="str">
        <f>'16de'!S11</f>
        <v>Jonas Petraitis</v>
      </c>
      <c r="F4" s="104">
        <v>2</v>
      </c>
      <c r="G4" s="105">
        <v>1</v>
      </c>
    </row>
    <row r="5" spans="1:7" s="97" customFormat="1" ht="12.75">
      <c r="A5" s="117">
        <v>4</v>
      </c>
      <c r="B5" s="102"/>
      <c r="C5" s="103"/>
      <c r="D5" s="125" t="str">
        <f>'16de'!S14</f>
        <v>Be kovos</v>
      </c>
      <c r="E5" s="126" t="str">
        <f>'16de'!S15</f>
        <v>Vadym Kuchma</v>
      </c>
      <c r="F5" s="104"/>
      <c r="G5" s="105"/>
    </row>
    <row r="6" spans="1:7" s="97" customFormat="1" ht="12.75">
      <c r="A6" s="117">
        <v>5</v>
      </c>
      <c r="B6" s="102"/>
      <c r="C6" s="103"/>
      <c r="D6" s="125" t="str">
        <f>'16de'!S18</f>
        <v>Petras Perskaudas</v>
      </c>
      <c r="E6" s="126" t="str">
        <f>'16de'!S19</f>
        <v>Gediminas Domeikis</v>
      </c>
      <c r="F6" s="104">
        <v>1</v>
      </c>
      <c r="G6" s="105">
        <v>2</v>
      </c>
    </row>
    <row r="7" spans="1:7" s="97" customFormat="1" ht="12.75">
      <c r="A7" s="117">
        <v>6</v>
      </c>
      <c r="B7" s="102"/>
      <c r="C7" s="103"/>
      <c r="D7" s="125" t="str">
        <f>'16de'!S22</f>
        <v>Vytas Kulikauskas</v>
      </c>
      <c r="E7" s="126" t="str">
        <f>'16de'!S23</f>
        <v>Julius Zagorskis</v>
      </c>
      <c r="F7" s="104">
        <v>1</v>
      </c>
      <c r="G7" s="105">
        <v>2</v>
      </c>
    </row>
    <row r="8" spans="1:7" s="97" customFormat="1" ht="12.75">
      <c r="A8" s="117">
        <v>7</v>
      </c>
      <c r="B8" s="102"/>
      <c r="C8" s="103"/>
      <c r="D8" s="125" t="str">
        <f>'16de'!S26</f>
        <v>Mantas Šilgalis</v>
      </c>
      <c r="E8" s="126" t="str">
        <f>'16de'!S27</f>
        <v>Giedrius Jovaišas</v>
      </c>
      <c r="F8" s="104">
        <v>2</v>
      </c>
      <c r="G8" s="105">
        <v>0</v>
      </c>
    </row>
    <row r="9" spans="1:7" s="97" customFormat="1" ht="13.5" thickBot="1">
      <c r="A9" s="117">
        <v>8</v>
      </c>
      <c r="B9" s="102"/>
      <c r="C9" s="103"/>
      <c r="D9" s="125" t="str">
        <f>'16de'!S30</f>
        <v>Be kovos</v>
      </c>
      <c r="E9" s="126" t="str">
        <f>'16de'!S31</f>
        <v>Daniel Šavdianec</v>
      </c>
      <c r="F9" s="104"/>
      <c r="G9" s="105"/>
    </row>
    <row r="10" spans="1:7" s="97" customFormat="1" ht="13.5" thickBot="1">
      <c r="A10" s="113" t="s">
        <v>17</v>
      </c>
      <c r="B10" s="113" t="s">
        <v>16</v>
      </c>
      <c r="C10" s="114" t="s">
        <v>30</v>
      </c>
      <c r="D10" s="158" t="s">
        <v>20</v>
      </c>
      <c r="E10" s="159"/>
      <c r="F10" s="154" t="s">
        <v>19</v>
      </c>
      <c r="G10" s="155"/>
    </row>
    <row r="11" spans="1:7" s="97" customFormat="1" ht="12.75">
      <c r="A11" s="116">
        <v>9</v>
      </c>
      <c r="B11" s="102"/>
      <c r="C11" s="103"/>
      <c r="D11" s="123" t="str">
        <f>'16de'!W4</f>
        <v>Nerijus Blaževičius</v>
      </c>
      <c r="E11" s="124" t="str">
        <f>'16de'!W5</f>
        <v>Andrejus Kirilov</v>
      </c>
      <c r="F11" s="100">
        <v>2</v>
      </c>
      <c r="G11" s="101">
        <v>1</v>
      </c>
    </row>
    <row r="12" spans="1:7" s="97" customFormat="1" ht="12.75">
      <c r="A12" s="117">
        <v>10</v>
      </c>
      <c r="B12" s="102"/>
      <c r="C12" s="103"/>
      <c r="D12" s="125" t="str">
        <f>'16de'!W12</f>
        <v>Volodymyr Markus</v>
      </c>
      <c r="E12" s="126" t="str">
        <f>'16de'!W13</f>
        <v>Vadym Kuchma</v>
      </c>
      <c r="F12" s="104">
        <v>2</v>
      </c>
      <c r="G12" s="105">
        <v>1</v>
      </c>
    </row>
    <row r="13" spans="1:7" s="97" customFormat="1" ht="12.75">
      <c r="A13" s="117">
        <v>11</v>
      </c>
      <c r="B13" s="102"/>
      <c r="C13" s="103"/>
      <c r="D13" s="125" t="str">
        <f>'16de'!W20</f>
        <v>Gediminas Domeikis</v>
      </c>
      <c r="E13" s="126" t="str">
        <f>'16de'!W21</f>
        <v>Julius Zagorskis</v>
      </c>
      <c r="F13" s="104">
        <v>0</v>
      </c>
      <c r="G13" s="105">
        <v>2</v>
      </c>
    </row>
    <row r="14" spans="1:7" s="97" customFormat="1" ht="13.5" thickBot="1">
      <c r="A14" s="117">
        <v>12</v>
      </c>
      <c r="B14" s="102"/>
      <c r="C14" s="103"/>
      <c r="D14" s="125" t="str">
        <f>'16de'!W28</f>
        <v>Mantas Šilgalis</v>
      </c>
      <c r="E14" s="126" t="str">
        <f>'16de'!W29</f>
        <v>Daniel Šavdianec</v>
      </c>
      <c r="F14" s="104">
        <v>2</v>
      </c>
      <c r="G14" s="105">
        <v>0</v>
      </c>
    </row>
    <row r="15" spans="1:7" s="97" customFormat="1" ht="13.5" thickBot="1">
      <c r="A15" s="113" t="s">
        <v>17</v>
      </c>
      <c r="B15" s="113" t="s">
        <v>16</v>
      </c>
      <c r="C15" s="114" t="s">
        <v>30</v>
      </c>
      <c r="D15" s="156" t="s">
        <v>21</v>
      </c>
      <c r="E15" s="157"/>
      <c r="F15" s="154" t="s">
        <v>19</v>
      </c>
      <c r="G15" s="155"/>
    </row>
    <row r="16" spans="1:7" s="97" customFormat="1" ht="12.75">
      <c r="A16" s="117">
        <v>13</v>
      </c>
      <c r="B16" s="102"/>
      <c r="C16" s="103"/>
      <c r="D16" s="123" t="str">
        <f>'16de'!N4</f>
        <v>Mindaugas Vosylius</v>
      </c>
      <c r="E16" s="124" t="str">
        <f>'16de'!N5</f>
        <v>Marius Andrijauskas</v>
      </c>
      <c r="F16" s="104">
        <v>2</v>
      </c>
      <c r="G16" s="105">
        <v>0</v>
      </c>
    </row>
    <row r="17" spans="1:7" s="97" customFormat="1" ht="12.75">
      <c r="A17" s="117">
        <v>14</v>
      </c>
      <c r="B17" s="102"/>
      <c r="C17" s="103"/>
      <c r="D17" s="125" t="str">
        <f>'16de'!N12</f>
        <v>Jonas Petraitis</v>
      </c>
      <c r="E17" s="126" t="str">
        <f>'16de'!N13</f>
        <v>Be kovos</v>
      </c>
      <c r="F17" s="104"/>
      <c r="G17" s="105"/>
    </row>
    <row r="18" spans="1:7" s="97" customFormat="1" ht="12.75">
      <c r="A18" s="117">
        <v>15</v>
      </c>
      <c r="B18" s="102"/>
      <c r="C18" s="103"/>
      <c r="D18" s="125" t="str">
        <f>'16de'!N20</f>
        <v>Petras Perskaudas</v>
      </c>
      <c r="E18" s="126" t="str">
        <f>'16de'!N21</f>
        <v>Vytas Kulikauskas</v>
      </c>
      <c r="F18" s="104">
        <v>0</v>
      </c>
      <c r="G18" s="105">
        <v>2</v>
      </c>
    </row>
    <row r="19" spans="1:7" s="97" customFormat="1" ht="13.5" thickBot="1">
      <c r="A19" s="117">
        <v>16</v>
      </c>
      <c r="B19" s="102"/>
      <c r="C19" s="103"/>
      <c r="D19" s="125" t="str">
        <f>'16de'!N28</f>
        <v>Giedrius Jovaišas</v>
      </c>
      <c r="E19" s="126" t="str">
        <f>'16de'!N29</f>
        <v>Be kovos</v>
      </c>
      <c r="F19" s="104"/>
      <c r="G19" s="105"/>
    </row>
    <row r="20" spans="1:7" s="97" customFormat="1" ht="13.5" thickBot="1">
      <c r="A20" s="113" t="s">
        <v>17</v>
      </c>
      <c r="B20" s="113" t="s">
        <v>16</v>
      </c>
      <c r="C20" s="114" t="s">
        <v>30</v>
      </c>
      <c r="D20" s="152" t="s">
        <v>22</v>
      </c>
      <c r="E20" s="153"/>
      <c r="F20" s="154" t="s">
        <v>19</v>
      </c>
      <c r="G20" s="155"/>
    </row>
    <row r="21" spans="1:7" s="97" customFormat="1" ht="12.75">
      <c r="A21" s="117">
        <v>17</v>
      </c>
      <c r="B21" s="102"/>
      <c r="C21" s="103"/>
      <c r="D21" s="125" t="str">
        <f>'16de'!K4</f>
        <v>Mindaugas Vosylius</v>
      </c>
      <c r="E21" s="126" t="str">
        <f>'16de'!K5</f>
        <v>Daniel Šavdianec</v>
      </c>
      <c r="F21" s="104">
        <v>2</v>
      </c>
      <c r="G21" s="105">
        <v>0</v>
      </c>
    </row>
    <row r="22" spans="1:7" s="97" customFormat="1" ht="12.75">
      <c r="A22" s="117">
        <v>18</v>
      </c>
      <c r="B22" s="102"/>
      <c r="C22" s="103"/>
      <c r="D22" s="125" t="str">
        <f>'16de'!K12</f>
        <v>Jonas Petraitis</v>
      </c>
      <c r="E22" s="126" t="str">
        <f>'16de'!K13</f>
        <v>Gediminas Domeikis</v>
      </c>
      <c r="F22" s="104">
        <v>2</v>
      </c>
      <c r="G22" s="105">
        <v>0</v>
      </c>
    </row>
    <row r="23" spans="1:7" s="97" customFormat="1" ht="12.75">
      <c r="A23" s="117">
        <v>19</v>
      </c>
      <c r="B23" s="102"/>
      <c r="C23" s="103"/>
      <c r="D23" s="125" t="str">
        <f>'16de'!K20</f>
        <v>Vytas Kulikauskas</v>
      </c>
      <c r="E23" s="126" t="str">
        <f>'16de'!K21</f>
        <v>Vadym Kuchma</v>
      </c>
      <c r="F23" s="104">
        <v>2</v>
      </c>
      <c r="G23" s="105">
        <v>0</v>
      </c>
    </row>
    <row r="24" spans="1:7" s="97" customFormat="1" ht="13.5" thickBot="1">
      <c r="A24" s="117">
        <v>20</v>
      </c>
      <c r="B24" s="102"/>
      <c r="C24" s="103"/>
      <c r="D24" s="125" t="str">
        <f>'16de'!K28</f>
        <v>Giedrius Jovaišas</v>
      </c>
      <c r="E24" s="126" t="str">
        <f>'16de'!K29</f>
        <v>Andrejus Kirilov</v>
      </c>
      <c r="F24" s="104">
        <v>1</v>
      </c>
      <c r="G24" s="105">
        <v>2</v>
      </c>
    </row>
    <row r="25" spans="1:7" s="97" customFormat="1" ht="13.5" thickBot="1">
      <c r="A25" s="113" t="s">
        <v>17</v>
      </c>
      <c r="B25" s="113" t="s">
        <v>16</v>
      </c>
      <c r="C25" s="114" t="s">
        <v>30</v>
      </c>
      <c r="D25" s="152" t="s">
        <v>23</v>
      </c>
      <c r="E25" s="153"/>
      <c r="F25" s="154" t="s">
        <v>19</v>
      </c>
      <c r="G25" s="155"/>
    </row>
    <row r="26" spans="1:7" s="97" customFormat="1" ht="12.75">
      <c r="A26" s="118">
        <v>21</v>
      </c>
      <c r="B26" s="102"/>
      <c r="C26" s="103"/>
      <c r="D26" s="123" t="str">
        <f>'16de'!AA8</f>
        <v>Nerijus Blaževičius</v>
      </c>
      <c r="E26" s="124" t="str">
        <f>'16de'!AA9</f>
        <v>Volodymyr Markus</v>
      </c>
      <c r="F26" s="104">
        <v>2</v>
      </c>
      <c r="G26" s="105">
        <v>0</v>
      </c>
    </row>
    <row r="27" spans="1:7" s="97" customFormat="1" ht="13.5" thickBot="1">
      <c r="A27" s="118">
        <v>22</v>
      </c>
      <c r="B27" s="102"/>
      <c r="C27" s="103"/>
      <c r="D27" s="125" t="str">
        <f>'16de'!AA24</f>
        <v>Julius Zagorskis</v>
      </c>
      <c r="E27" s="126" t="str">
        <f>'16de'!AA25</f>
        <v>Mantas Šilgalis</v>
      </c>
      <c r="F27" s="104">
        <v>2</v>
      </c>
      <c r="G27" s="105">
        <v>0</v>
      </c>
    </row>
    <row r="28" spans="1:7" s="97" customFormat="1" ht="13.5" thickBot="1">
      <c r="A28" s="113" t="s">
        <v>17</v>
      </c>
      <c r="B28" s="113" t="s">
        <v>16</v>
      </c>
      <c r="C28" s="114" t="s">
        <v>30</v>
      </c>
      <c r="D28" s="152" t="s">
        <v>44</v>
      </c>
      <c r="E28" s="153"/>
      <c r="F28" s="154" t="s">
        <v>19</v>
      </c>
      <c r="G28" s="155"/>
    </row>
    <row r="29" spans="1:7" s="97" customFormat="1" ht="12.75">
      <c r="A29" s="119">
        <v>23</v>
      </c>
      <c r="B29" s="102"/>
      <c r="C29" s="103"/>
      <c r="D29" s="123" t="str">
        <f>'16de'!G8</f>
        <v>Mindaugas Vosylius</v>
      </c>
      <c r="E29" s="124" t="str">
        <f>'16de'!G9</f>
        <v>Jonas Petraitis</v>
      </c>
      <c r="F29" s="100">
        <v>2</v>
      </c>
      <c r="G29" s="101">
        <v>1</v>
      </c>
    </row>
    <row r="30" spans="1:7" s="97" customFormat="1" ht="13.5" thickBot="1">
      <c r="A30" s="118">
        <v>24</v>
      </c>
      <c r="B30" s="102"/>
      <c r="C30" s="103"/>
      <c r="D30" s="125" t="str">
        <f>'16de'!G24</f>
        <v>Vytas Kulikauskas</v>
      </c>
      <c r="E30" s="126" t="str">
        <f>'16de'!G25</f>
        <v>Andrejus Kirilov</v>
      </c>
      <c r="F30" s="104">
        <v>2</v>
      </c>
      <c r="G30" s="105">
        <v>0</v>
      </c>
    </row>
    <row r="31" spans="1:7" s="97" customFormat="1" ht="13.5" thickBot="1">
      <c r="A31" s="113" t="s">
        <v>17</v>
      </c>
      <c r="B31" s="113" t="s">
        <v>16</v>
      </c>
      <c r="C31" s="114" t="s">
        <v>30</v>
      </c>
      <c r="D31" s="152" t="s">
        <v>44</v>
      </c>
      <c r="E31" s="153"/>
      <c r="F31" s="154" t="s">
        <v>19</v>
      </c>
      <c r="G31" s="155"/>
    </row>
    <row r="32" spans="1:7" s="97" customFormat="1" ht="12.75">
      <c r="A32" s="118">
        <v>25</v>
      </c>
      <c r="B32" s="102"/>
      <c r="C32" s="103"/>
      <c r="D32" s="125" t="str">
        <f>'16de'!D8</f>
        <v>Mindaugas Vosylius</v>
      </c>
      <c r="E32" s="126" t="str">
        <f>'16de'!D9</f>
        <v>Volodymyr Markus</v>
      </c>
      <c r="F32" s="104">
        <v>2</v>
      </c>
      <c r="G32" s="105">
        <v>0</v>
      </c>
    </row>
    <row r="33" spans="1:7" s="97" customFormat="1" ht="13.5" thickBot="1">
      <c r="A33" s="118">
        <v>26</v>
      </c>
      <c r="B33" s="102"/>
      <c r="C33" s="103"/>
      <c r="D33" s="125" t="str">
        <f>'16de'!D24</f>
        <v>Vytas Kulikauskas</v>
      </c>
      <c r="E33" s="126" t="str">
        <f>'16de'!D25</f>
        <v>Mantas Šilgalis</v>
      </c>
      <c r="F33" s="104">
        <v>2</v>
      </c>
      <c r="G33" s="105">
        <v>0</v>
      </c>
    </row>
    <row r="34" spans="1:7" s="97" customFormat="1" ht="13.5" thickBot="1">
      <c r="A34" s="115" t="s">
        <v>17</v>
      </c>
      <c r="B34" s="113" t="s">
        <v>16</v>
      </c>
      <c r="C34" s="114"/>
      <c r="D34" s="156" t="s">
        <v>24</v>
      </c>
      <c r="E34" s="157"/>
      <c r="F34" s="154" t="s">
        <v>19</v>
      </c>
      <c r="G34" s="155"/>
    </row>
    <row r="35" spans="1:7" s="97" customFormat="1" ht="12.75">
      <c r="A35" s="120">
        <v>27</v>
      </c>
      <c r="B35" s="102"/>
      <c r="C35" s="103"/>
      <c r="D35" s="123" t="str">
        <f>'16de'!N44</f>
        <v>Nerijus Blaževičius</v>
      </c>
      <c r="E35" s="124" t="str">
        <f>'16de'!N45</f>
        <v>Vytas Kulikauskas</v>
      </c>
      <c r="F35" s="106">
        <v>2</v>
      </c>
      <c r="G35" s="101">
        <v>1</v>
      </c>
    </row>
    <row r="36" spans="1:7" s="97" customFormat="1" ht="13.5" thickBot="1">
      <c r="A36" s="121">
        <v>28</v>
      </c>
      <c r="B36" s="102"/>
      <c r="C36" s="103"/>
      <c r="D36" s="127" t="str">
        <f>'16de'!N52</f>
        <v>Julius Zagorskis</v>
      </c>
      <c r="E36" s="128" t="str">
        <f>'16de'!N53</f>
        <v>Mindaugas Vosylius</v>
      </c>
      <c r="F36" s="107">
        <v>2</v>
      </c>
      <c r="G36" s="108">
        <v>0</v>
      </c>
    </row>
    <row r="37" spans="1:7" s="97" customFormat="1" ht="13.5" thickBot="1">
      <c r="A37" s="113" t="s">
        <v>17</v>
      </c>
      <c r="B37" s="113" t="s">
        <v>16</v>
      </c>
      <c r="C37" s="114" t="s">
        <v>30</v>
      </c>
      <c r="D37" s="152" t="s">
        <v>26</v>
      </c>
      <c r="E37" s="153"/>
      <c r="F37" s="154" t="s">
        <v>25</v>
      </c>
      <c r="G37" s="155"/>
    </row>
    <row r="38" spans="1:7" s="97" customFormat="1" ht="13.5" thickBot="1">
      <c r="A38" s="122">
        <v>29</v>
      </c>
      <c r="B38" s="109"/>
      <c r="C38" s="110"/>
      <c r="D38" s="129" t="str">
        <f>'16de'!S48</f>
        <v>Nerijus Blaževičius</v>
      </c>
      <c r="E38" s="130" t="str">
        <f>'16de'!S49</f>
        <v>Julius Zagorskis</v>
      </c>
      <c r="F38" s="111">
        <v>2</v>
      </c>
      <c r="G38" s="112">
        <v>1</v>
      </c>
    </row>
  </sheetData>
  <sheetProtection formatColumns="0" formatRows="0"/>
  <mergeCells count="18">
    <mergeCell ref="D37:E37"/>
    <mergeCell ref="F37:G37"/>
    <mergeCell ref="D34:E34"/>
    <mergeCell ref="F34:G34"/>
    <mergeCell ref="D20:E20"/>
    <mergeCell ref="F20:G20"/>
    <mergeCell ref="D28:E28"/>
    <mergeCell ref="F28:G28"/>
    <mergeCell ref="D31:E31"/>
    <mergeCell ref="F31:G31"/>
    <mergeCell ref="D25:E25"/>
    <mergeCell ref="F25:G25"/>
    <mergeCell ref="D15:E15"/>
    <mergeCell ref="F15:G15"/>
    <mergeCell ref="D1:E1"/>
    <mergeCell ref="F1:G1"/>
    <mergeCell ref="D10:E10"/>
    <mergeCell ref="F10:G10"/>
  </mergeCells>
  <conditionalFormatting sqref="D2:E9 D11:E14 D16:E19 D21:E24 D26:E27 D29:E30 D32:E33 D35:E36 D38:E38">
    <cfRule type="cellIs" priority="4" dxfId="2" operator="equal" stopIfTrue="1">
      <formula>"Be kovos"</formula>
    </cfRule>
  </conditionalFormatting>
  <conditionalFormatting sqref="C2:C9 C11:C14 C16:C19 C21:C24 C26:C27 C29:C30 C32:C33 C35:C36 C38">
    <cfRule type="expression" priority="6" dxfId="6" stopIfTrue="1">
      <formula>AND(D2&lt;&gt;"",E2&lt;&gt;"",(SUM(F2:G2)=0),D2&lt;&gt;"Be kovos",E2&lt;&gt;"Be kovos",C2="")</formula>
    </cfRule>
    <cfRule type="expression" priority="7" dxfId="5" stopIfTrue="1">
      <formula>AND((SUM(F2:G2)&lt;&gt;0),(COUNTIF(A1:$C$38,C2)=1),$C$38="")</formula>
    </cfRule>
    <cfRule type="expression" priority="8" dxfId="4" stopIfTrue="1">
      <formula>AND(C2&lt;&gt;0,SUM(F2:G2)=0)</formula>
    </cfRule>
  </conditionalFormatting>
  <printOptions horizontalCentered="1" verticalCentered="1"/>
  <pageMargins left="0.7480314960629921" right="0.7480314960629921" top="0.7480314960629921" bottom="0.7480314960629921" header="0.5118110236220472" footer="0.31496062992125984"/>
  <pageSetup fitToHeight="1" fitToWidth="1" orientation="portrait" paperSize="9" r:id="rId1"/>
  <headerFooter alignWithMargins="0">
    <oddHeader>&amp;C&amp;"Times New Roman Baltic,Bold"&amp;14Žaidimų tvarkaraštis</oddHeader>
  </headerFooter>
  <ignoredErrors>
    <ignoredError sqref="D2:D5 D16:E19 E2:E9 D6:D9 D26:E27 D11:E12 E13 D32:E33 D13:D14 D29:E30 E14 D21:E24 D35:E36 D38: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zoomScale="115" zoomScaleNormal="115" zoomScalePageLayoutView="0" workbookViewId="0" topLeftCell="I34">
      <selection activeCell="S60" sqref="S60"/>
    </sheetView>
  </sheetViews>
  <sheetFormatPr defaultColWidth="9.140625" defaultRowHeight="12.75"/>
  <cols>
    <col min="1" max="1" width="17.7109375" style="43" customWidth="1"/>
    <col min="2" max="2" width="1.7109375" style="43" customWidth="1"/>
    <col min="3" max="3" width="1.7109375" style="62" customWidth="1"/>
    <col min="4" max="4" width="17.7109375" style="43" customWidth="1"/>
    <col min="5" max="5" width="5.7109375" style="6" customWidth="1"/>
    <col min="6" max="6" width="1.7109375" style="43" customWidth="1"/>
    <col min="7" max="7" width="17.7109375" style="43" customWidth="1"/>
    <col min="8" max="8" width="5.7109375" style="6" customWidth="1"/>
    <col min="9" max="9" width="1.7109375" style="43" customWidth="1"/>
    <col min="10" max="10" width="1.7109375" style="64" customWidth="1"/>
    <col min="11" max="11" width="17.7109375" style="43" customWidth="1"/>
    <col min="12" max="12" width="5.7109375" style="6" customWidth="1"/>
    <col min="13" max="13" width="1.7109375" style="43" customWidth="1"/>
    <col min="14" max="14" width="17.7109375" style="6" customWidth="1"/>
    <col min="15" max="15" width="5.7109375" style="6" customWidth="1"/>
    <col min="16" max="16" width="1.7109375" style="6" customWidth="1"/>
    <col min="17" max="17" width="1.7109375" style="43" customWidth="1"/>
    <col min="18" max="18" width="2.7109375" style="10" customWidth="1"/>
    <col min="19" max="19" width="21.421875" style="53" customWidth="1"/>
    <col min="20" max="20" width="5.7109375" style="10" customWidth="1"/>
    <col min="21" max="22" width="1.7109375" style="43" customWidth="1"/>
    <col min="23" max="23" width="17.7109375" style="43" customWidth="1"/>
    <col min="24" max="24" width="5.7109375" style="6" customWidth="1"/>
    <col min="25" max="26" width="1.7109375" style="43" customWidth="1"/>
    <col min="27" max="27" width="17.7109375" style="43" customWidth="1"/>
    <col min="28" max="28" width="5.7109375" style="6" customWidth="1"/>
    <col min="29" max="30" width="1.7109375" style="43" customWidth="1"/>
    <col min="31" max="31" width="17.7109375" style="43" customWidth="1"/>
    <col min="32" max="16384" width="9.140625" style="43" customWidth="1"/>
  </cols>
  <sheetData>
    <row r="1" spans="3:20" ht="12.75" customHeight="1">
      <c r="C1" s="44"/>
      <c r="J1" s="45"/>
      <c r="O1" s="11"/>
      <c r="P1" s="11"/>
      <c r="S1" s="131">
        <f>IF(VLOOKUP(T1,'Žaidimų eiga'!$A$2:$C$38,3,FALSE)="","",IF(ISBLANK(VLOOKUP(T1,'Žaidimų eiga'!$A$2:$C$38,2,FALSE)),CONCATENATE("stalas ",VLOOKUP(T1,'Žaidimų eiga'!$A$2:$C$38,3,FALSE)),CONCATENATE(TEXT(VLOOKUP(T1,'Žaidimų eiga'!$A$2:$C$38,2,FALSE),"hh:mm")," - stalas ",VLOOKUP(T1,'Žaidimų eiga'!$A$2:$C$38,3,FALSE))))</f>
      </c>
      <c r="T1" s="8">
        <v>1</v>
      </c>
    </row>
    <row r="2" spans="3:21" ht="12.75" customHeight="1">
      <c r="C2" s="44"/>
      <c r="J2" s="45"/>
      <c r="Q2" s="46"/>
      <c r="R2" s="7">
        <v>1</v>
      </c>
      <c r="S2" s="47" t="str">
        <f>T(IF(ISNA(VLOOKUP(R2,Registracija!$B$2:$C$17,2,FALSE)),"",VLOOKUP(R2,Registracija!$B$2:$C$17,2,FALSE)))</f>
        <v>Nerijus Blaževičius</v>
      </c>
      <c r="T2" s="4">
        <f>IF('Žaidimų eiga'!F2="","",'Žaidimų eiga'!F2)</f>
        <v>2</v>
      </c>
      <c r="U2" s="48"/>
    </row>
    <row r="3" spans="3:24" ht="12.75" customHeight="1">
      <c r="C3" s="44"/>
      <c r="J3" s="45"/>
      <c r="K3" s="131">
        <f>IF(VLOOKUP(L3,'Žaidimų eiga'!$A$2:$C$38,3,FALSE)="","",IF(ISBLANK(VLOOKUP(L3,'Žaidimų eiga'!$A$2:$C$38,2,FALSE)),CONCATENATE("stalas ",VLOOKUP(L3,'Žaidimų eiga'!$A$2:$C$38,3,FALSE)),CONCATENATE(TEXT(VLOOKUP(L3,'Žaidimų eiga'!$A$2:$C$38,2,FALSE),"hh:mm")," - stalas ",VLOOKUP(L3,'Žaidimų eiga'!$A$2:$C$38,3,FALSE))))</f>
      </c>
      <c r="L3" s="8">
        <v>17</v>
      </c>
      <c r="N3" s="131">
        <f>IF(VLOOKUP(O3,'Žaidimų eiga'!$A$2:$C$38,3,FALSE)="","",IF(ISBLANK(VLOOKUP(O3,'Žaidimų eiga'!$A$2:$C$38,2,FALSE)),CONCATENATE("stalas ",VLOOKUP(O3,'Žaidimų eiga'!$A$2:$C$38,3,FALSE)),CONCATENATE(TEXT(VLOOKUP(O3,'Žaidimų eiga'!$A$2:$C$38,2,FALSE),"hh:mm")," - stalas ",VLOOKUP(O3,'Žaidimų eiga'!$A$2:$C$38,3,FALSE))))</f>
      </c>
      <c r="O3" s="8">
        <v>13</v>
      </c>
      <c r="Q3" s="49"/>
      <c r="R3" s="7">
        <v>16</v>
      </c>
      <c r="S3" s="47" t="str">
        <f>T(IF(ISNA(VLOOKUP(R3,Registracija!$B$2:$C$17,2,FALSE)),"",VLOOKUP(R3,Registracija!$B$2:$C$17,2,FALSE)))</f>
        <v>Mindaugas Vosylius</v>
      </c>
      <c r="T3" s="4">
        <f>IF('Žaidimų eiga'!G2="","",'Žaidimų eiga'!G2)</f>
        <v>0</v>
      </c>
      <c r="V3" s="50"/>
      <c r="W3" s="131">
        <f>IF(VLOOKUP(X3,'Žaidimų eiga'!$A$2:$C$38,3,FALSE)="","",IF(ISBLANK(VLOOKUP(X3,'Žaidimų eiga'!$A$2:$C$38,2,FALSE)),CONCATENATE("stalas ",VLOOKUP(X3,'Žaidimų eiga'!$A$2:$C$38,3,FALSE)),CONCATENATE(TEXT(VLOOKUP(X3,'Žaidimų eiga'!$A$2:$C$38,2,FALSE),"hh:mm")," - stalas ",VLOOKUP(X3,'Žaidimų eiga'!$A$2:$C$38,3,FALSE))))</f>
      </c>
      <c r="X3" s="8">
        <v>9</v>
      </c>
    </row>
    <row r="4" spans="3:25" ht="12.75" customHeight="1">
      <c r="C4" s="44"/>
      <c r="J4" s="51"/>
      <c r="K4" s="47" t="str">
        <f>IF(N4="Be kovos",N5,IF(N5="Be kovos",N4,IF(O5="","",IF(O5&gt;O4,N5,N4))))</f>
        <v>Mindaugas Vosylius</v>
      </c>
      <c r="L4" s="4">
        <f>IF('Žaidimų eiga'!F21="","",'Žaidimų eiga'!F21)</f>
        <v>2</v>
      </c>
      <c r="M4" s="52"/>
      <c r="N4" s="47" t="str">
        <f>IF(S2="Be kovos",S2,IF(S3="Be kovos",S3,IF(T2="","",IF(T2&gt;T3,S3,S2))))</f>
        <v>Mindaugas Vosylius</v>
      </c>
      <c r="O4" s="4">
        <f>IF('Žaidimų eiga'!F16="","",'Žaidimų eiga'!F16)</f>
        <v>2</v>
      </c>
      <c r="P4" s="9"/>
      <c r="Q4" s="50"/>
      <c r="V4" s="48"/>
      <c r="W4" s="47" t="str">
        <f>IF(S2="Be kovos",S3,IF(S3="Be kovos",S2,IF(T2="","",IF(T2&lt;T3,S3,S2))))</f>
        <v>Nerijus Blaževičius</v>
      </c>
      <c r="X4" s="4">
        <f>IF('Žaidimų eiga'!F11="","",'Žaidimų eiga'!F11)</f>
        <v>2</v>
      </c>
      <c r="Y4" s="48"/>
    </row>
    <row r="5" spans="3:25" ht="12.75" customHeight="1">
      <c r="C5" s="44"/>
      <c r="J5" s="54" t="s">
        <v>36</v>
      </c>
      <c r="K5" s="47" t="str">
        <f>IF(X28="","",IF(X28&gt;X29,W29,W28))</f>
        <v>Daniel Šavdianec</v>
      </c>
      <c r="L5" s="4">
        <f>IF('Žaidimų eiga'!G21="","",'Žaidimų eiga'!G21)</f>
        <v>0</v>
      </c>
      <c r="N5" s="47" t="str">
        <f>IF(S6="Be kovos",S6,IF(S7="Be kovos",S7,IF(T7="","",IF(T7&lt;T6,S7,S6))))</f>
        <v>Marius Andrijauskas</v>
      </c>
      <c r="O5" s="4">
        <f>IF('Žaidimų eiga'!G16="","",'Žaidimų eiga'!G16)</f>
        <v>0</v>
      </c>
      <c r="P5" s="11"/>
      <c r="Q5" s="50"/>
      <c r="S5" s="131">
        <f>IF(VLOOKUP(T5,'Žaidimų eiga'!$A$2:$C$38,3,FALSE)="","",IF(ISBLANK(VLOOKUP(T5,'Žaidimų eiga'!$A$2:$C$38,2,FALSE)),CONCATENATE("stalas ",VLOOKUP(T5,'Žaidimų eiga'!$A$2:$C$38,3,FALSE)),CONCATENATE(TEXT(VLOOKUP(T5,'Žaidimų eiga'!$A$2:$C$38,2,FALSE),"hh:mm")," - stalas ",VLOOKUP(T5,'Žaidimų eiga'!$A$2:$C$38,3,FALSE))))</f>
      </c>
      <c r="T5" s="8">
        <v>2</v>
      </c>
      <c r="V5" s="50"/>
      <c r="W5" s="47" t="str">
        <f>IF(S6="Be kovos",S7,IF(S7="Be kovos",S6,IF(T6="","",IF(T6&lt;T7,S7,S6))))</f>
        <v>Andrejus Kirilov</v>
      </c>
      <c r="X5" s="4">
        <f>IF('Žaidimų eiga'!G11="","",'Žaidimų eiga'!G11)</f>
        <v>1</v>
      </c>
      <c r="Y5" s="55"/>
    </row>
    <row r="6" spans="3:25" ht="12.75" customHeight="1">
      <c r="C6" s="44"/>
      <c r="J6" s="56"/>
      <c r="K6" s="57" t="s">
        <v>1</v>
      </c>
      <c r="N6" s="57" t="s">
        <v>2</v>
      </c>
      <c r="Q6" s="52"/>
      <c r="R6" s="7">
        <v>9</v>
      </c>
      <c r="S6" s="47" t="str">
        <f>T(IF(ISNA(VLOOKUP(R6,Registracija!$B$2:$C$17,2,FALSE)),"",VLOOKUP(R6,Registracija!$B$2:$C$17,2,FALSE)))</f>
        <v>Andrejus Kirilov</v>
      </c>
      <c r="T6" s="4">
        <f>IF('Žaidimų eiga'!F3="","",'Žaidimų eiga'!F3)</f>
        <v>2</v>
      </c>
      <c r="U6" s="48"/>
      <c r="V6" s="50"/>
      <c r="W6" s="58" t="s">
        <v>9</v>
      </c>
      <c r="Y6" s="59"/>
    </row>
    <row r="7" spans="3:28" ht="12.75" customHeight="1">
      <c r="C7" s="44"/>
      <c r="D7" s="131">
        <f>IF(VLOOKUP(E7,'Žaidimų eiga'!$A$2:$C$38,3,FALSE)="","",IF(ISBLANK(VLOOKUP(E7,'Žaidimų eiga'!$A$2:$C$38,2,FALSE)),CONCATENATE("stalas ",VLOOKUP(E7,'Žaidimų eiga'!$A$2:$C$38,3,FALSE)),CONCATENATE(TEXT(VLOOKUP(E7,'Žaidimų eiga'!$A$2:$C$38,2,FALSE),"hh:mm")," - stalas ",VLOOKUP(E7,'Žaidimų eiga'!$A$2:$C$38,3,FALSE))))</f>
      </c>
      <c r="E7" s="8">
        <v>25</v>
      </c>
      <c r="G7" s="131">
        <f>IF(VLOOKUP(H7,'Žaidimų eiga'!$A$2:$C$38,3,FALSE)="","",IF(ISBLANK(VLOOKUP(H7,'Žaidimų eiga'!$A$2:$C$38,2,FALSE)),CONCATENATE("stalas ",VLOOKUP(H7,'Žaidimų eiga'!$A$2:$C$38,3,FALSE)),CONCATENATE(TEXT(VLOOKUP(H7,'Žaidimų eiga'!$A$2:$C$38,2,FALSE),"hh:mm")," - stalas ",VLOOKUP(H7,'Žaidimų eiga'!$A$2:$C$38,3,FALSE))))</f>
      </c>
      <c r="H7" s="8">
        <v>23</v>
      </c>
      <c r="J7" s="56"/>
      <c r="R7" s="7">
        <v>8</v>
      </c>
      <c r="S7" s="47" t="str">
        <f>T(IF(ISNA(VLOOKUP(R7,Registracija!$B$2:$C$17,2,FALSE)),"",VLOOKUP(R7,Registracija!$B$2:$C$17,2,FALSE)))</f>
        <v>Marius Andrijauskas</v>
      </c>
      <c r="T7" s="4">
        <f>IF('Žaidimų eiga'!G3="","",'Žaidimų eiga'!G3)</f>
        <v>0</v>
      </c>
      <c r="Y7" s="59"/>
      <c r="AA7" s="131">
        <f>IF(VLOOKUP(AB7,'Žaidimų eiga'!$A$2:$C$38,3,FALSE)="","",IF(ISBLANK(VLOOKUP(AB7,'Žaidimų eiga'!$A$2:$C$38,2,FALSE)),CONCATENATE("stalas ",VLOOKUP(AB7,'Žaidimų eiga'!$A$2:$C$38,3,FALSE)),CONCATENATE(TEXT(VLOOKUP(AB7,'Žaidimų eiga'!$A$2:$C$38,2,FALSE),"hh:mm")," - stalas ",VLOOKUP(AB7,'Žaidimų eiga'!$A$2:$C$38,3,FALSE))))</f>
      </c>
      <c r="AB7" s="12">
        <v>21</v>
      </c>
    </row>
    <row r="8" spans="3:29" ht="12.75" customHeight="1">
      <c r="C8" s="60"/>
      <c r="D8" s="47" t="str">
        <f>IF(H8="","",IF(H8&lt;H9,G9,G8))</f>
        <v>Mindaugas Vosylius</v>
      </c>
      <c r="E8" s="4">
        <f>IF('Žaidimų eiga'!F32="","",'Žaidimų eiga'!F32)</f>
        <v>2</v>
      </c>
      <c r="F8" s="52"/>
      <c r="G8" s="47" t="str">
        <f>IF(K4="Be kovos",K5,IF(K5="Be kovos",K4,IF(L5="","",IF(L5&gt;L4,K5,K4))))</f>
        <v>Mindaugas Vosylius</v>
      </c>
      <c r="H8" s="4">
        <f>IF('Žaidimų eiga'!F29="","",'Žaidimų eiga'!F29)</f>
        <v>2</v>
      </c>
      <c r="I8" s="46"/>
      <c r="J8" s="56"/>
      <c r="Y8" s="59"/>
      <c r="Z8" s="61"/>
      <c r="AA8" s="47" t="str">
        <f>IF(X4="","",IF(X4&lt;X5,W5,W4))</f>
        <v>Nerijus Blaževičius</v>
      </c>
      <c r="AB8" s="5">
        <f>IF('Žaidimų eiga'!F26="","",'Žaidimų eiga'!F26)</f>
        <v>2</v>
      </c>
      <c r="AC8" s="48"/>
    </row>
    <row r="9" spans="2:29" ht="12.75" customHeight="1">
      <c r="B9" s="59"/>
      <c r="C9" s="14" t="s">
        <v>8</v>
      </c>
      <c r="D9" s="47" t="str">
        <f>IF(AB8="","",IF(AB8&gt;AB9,AA9,AA8))</f>
        <v>Volodymyr Markus</v>
      </c>
      <c r="E9" s="4">
        <f>IF('Žaidimų eiga'!G32="","",'Žaidimų eiga'!G32)</f>
        <v>0</v>
      </c>
      <c r="G9" s="47" t="str">
        <f>IF(K12="Be kovos",K13,IF(K13="Be kovos",K12,IF(L13="","",IF(L13&gt;L12,K13,K12))))</f>
        <v>Jonas Petraitis</v>
      </c>
      <c r="H9" s="4">
        <f>IF('Žaidimų eiga'!G29="","",'Žaidimų eiga'!G29)</f>
        <v>1</v>
      </c>
      <c r="J9" s="56"/>
      <c r="O9" s="11"/>
      <c r="P9" s="11"/>
      <c r="S9" s="131">
        <f>IF(VLOOKUP(T9,'Žaidimų eiga'!$A$2:$C$38,3,FALSE)="","",IF(ISBLANK(VLOOKUP(T9,'Žaidimų eiga'!$A$2:$C$38,2,FALSE)),CONCATENATE("stalas ",VLOOKUP(T9,'Žaidimų eiga'!$A$2:$C$38,3,FALSE)),CONCATENATE(TEXT(VLOOKUP(T9,'Žaidimų eiga'!$A$2:$C$38,2,FALSE),"hh:mm")," - stalas ",VLOOKUP(T9,'Žaidimų eiga'!$A$2:$C$38,3,FALSE))))</f>
      </c>
      <c r="T9" s="8">
        <v>3</v>
      </c>
      <c r="Y9" s="59"/>
      <c r="AA9" s="47" t="str">
        <f>IF(X12="","",IF(X12&lt;X13,W13,W12))</f>
        <v>Volodymyr Markus</v>
      </c>
      <c r="AB9" s="5">
        <f>IF('Žaidimų eiga'!G26="","",'Žaidimų eiga'!G26)</f>
        <v>0</v>
      </c>
      <c r="AC9" s="55"/>
    </row>
    <row r="10" spans="2:29" ht="12.75" customHeight="1">
      <c r="B10" s="59"/>
      <c r="D10" s="57" t="s">
        <v>41</v>
      </c>
      <c r="G10" s="57" t="s">
        <v>40</v>
      </c>
      <c r="J10" s="56"/>
      <c r="Q10" s="46"/>
      <c r="R10" s="7">
        <v>5</v>
      </c>
      <c r="S10" s="47" t="str">
        <f>T(IF(ISNA(VLOOKUP(R10,Registracija!$B$2:$C$17,2,FALSE)),"",VLOOKUP(R10,Registracija!$B$2:$C$17,2,FALSE)))</f>
        <v>Volodymyr Markus</v>
      </c>
      <c r="T10" s="4">
        <f>IF('Žaidimų eiga'!F4="","",'Žaidimų eiga'!F4)</f>
        <v>2</v>
      </c>
      <c r="U10" s="48"/>
      <c r="Y10" s="59"/>
      <c r="AA10" s="58" t="s">
        <v>10</v>
      </c>
      <c r="AC10" s="59"/>
    </row>
    <row r="11" spans="2:29" ht="12.75" customHeight="1">
      <c r="B11" s="59"/>
      <c r="J11" s="56"/>
      <c r="K11" s="131">
        <f>IF(VLOOKUP(L11,'Žaidimų eiga'!$A$2:$C$38,3,FALSE)="","",IF(ISBLANK(VLOOKUP(L11,'Žaidimų eiga'!$A$2:$C$38,2,FALSE)),CONCATENATE("stalas ",VLOOKUP(L11,'Žaidimų eiga'!$A$2:$C$38,3,FALSE)),CONCATENATE(TEXT(VLOOKUP(L11,'Žaidimų eiga'!$A$2:$C$38,2,FALSE),"hh:mm")," - stalas ",VLOOKUP(L11,'Žaidimų eiga'!$A$2:$C$38,3,FALSE))))</f>
      </c>
      <c r="L11" s="8">
        <v>18</v>
      </c>
      <c r="N11" s="131">
        <f>IF(VLOOKUP(O11,'Žaidimų eiga'!$A$2:$C$38,3,FALSE)="","",IF(ISBLANK(VLOOKUP(O11,'Žaidimų eiga'!$A$2:$C$38,2,FALSE)),CONCATENATE("stalas ",VLOOKUP(O11,'Žaidimų eiga'!$A$2:$C$38,3,FALSE)),CONCATENATE(TEXT(VLOOKUP(O11,'Žaidimų eiga'!$A$2:$C$38,2,FALSE),"hh:mm")," - stalas ",VLOOKUP(O11,'Žaidimų eiga'!$A$2:$C$38,3,FALSE))))</f>
      </c>
      <c r="O11" s="8">
        <v>14</v>
      </c>
      <c r="Q11" s="49"/>
      <c r="R11" s="7">
        <v>12</v>
      </c>
      <c r="S11" s="47" t="str">
        <f>T(IF(ISNA(VLOOKUP(R11,Registracija!$B$2:$C$17,2,FALSE)),"",VLOOKUP(R11,Registracija!$B$2:$C$17,2,FALSE)))</f>
        <v>Jonas Petraitis</v>
      </c>
      <c r="T11" s="4">
        <f>IF('Žaidimų eiga'!G4="","",'Žaidimų eiga'!G4)</f>
        <v>1</v>
      </c>
      <c r="V11" s="50"/>
      <c r="W11" s="131">
        <f>IF(VLOOKUP(X11,'Žaidimų eiga'!$A$2:$C$38,3,FALSE)="","",IF(ISBLANK(VLOOKUP(X11,'Žaidimų eiga'!$A$2:$C$38,2,FALSE)),CONCATENATE("stalas ",VLOOKUP(X11,'Žaidimų eiga'!$A$2:$C$38,3,FALSE)),CONCATENATE(TEXT(VLOOKUP(X11,'Žaidimų eiga'!$A$2:$C$38,2,FALSE),"hh:mm")," - stalas ",VLOOKUP(X11,'Žaidimų eiga'!$A$2:$C$38,3,FALSE))))</f>
      </c>
      <c r="X11" s="8">
        <v>10</v>
      </c>
      <c r="Y11" s="59"/>
      <c r="AC11" s="59"/>
    </row>
    <row r="12" spans="2:29" ht="12.75" customHeight="1">
      <c r="B12" s="59"/>
      <c r="J12" s="63"/>
      <c r="K12" s="47" t="str">
        <f>IF(N12="Be kovos",N13,IF(N13="Be kovos",N12,IF(O13="","",IF(O13&gt;O12,N13,N12))))</f>
        <v>Jonas Petraitis</v>
      </c>
      <c r="L12" s="4">
        <f>IF('Žaidimų eiga'!F22="","",'Žaidimų eiga'!F22)</f>
        <v>2</v>
      </c>
      <c r="M12" s="52"/>
      <c r="N12" s="47" t="str">
        <f>IF(S10="Be kovos",S10,IF(S11="Be kovos",S11,IF(T10="","",IF(T10&gt;T11,S11,S10))))</f>
        <v>Jonas Petraitis</v>
      </c>
      <c r="O12" s="4">
        <f>IF('Žaidimų eiga'!F17="","",'Žaidimų eiga'!F17)</f>
      </c>
      <c r="P12" s="9"/>
      <c r="Q12" s="50"/>
      <c r="V12" s="48"/>
      <c r="W12" s="47" t="str">
        <f>IF(S10="Be kovos",S11,IF(S11="Be kovos",S10,IF(T10="","",IF(T10&lt;T11,S11,S10))))</f>
        <v>Volodymyr Markus</v>
      </c>
      <c r="X12" s="4">
        <f>IF('Žaidimų eiga'!F12="","",'Žaidimų eiga'!F12)</f>
        <v>2</v>
      </c>
      <c r="Y12" s="52"/>
      <c r="AC12" s="59"/>
    </row>
    <row r="13" spans="2:31" ht="12.75" customHeight="1">
      <c r="B13" s="59"/>
      <c r="J13" s="14" t="s">
        <v>37</v>
      </c>
      <c r="K13" s="47" t="str">
        <f>IF(X20="","",IF(X20&gt;X21,W21,W20))</f>
        <v>Gediminas Domeikis</v>
      </c>
      <c r="L13" s="4">
        <f>IF('Žaidimų eiga'!G22="","",'Žaidimų eiga'!G22)</f>
        <v>0</v>
      </c>
      <c r="N13" s="47" t="str">
        <f>IF(S14="Be kovos",S14,IF(S15="Be kovos",S15,IF(T15="","",IF(T15&lt;T14,S15,S14))))</f>
        <v>Be kovos</v>
      </c>
      <c r="O13" s="4">
        <f>IF('Žaidimų eiga'!G17="","",'Žaidimų eiga'!G17)</f>
      </c>
      <c r="P13" s="11"/>
      <c r="Q13" s="50"/>
      <c r="S13" s="131">
        <f>IF(VLOOKUP(T13,'Žaidimų eiga'!$A$2:$C$38,3,FALSE)="","",IF(ISBLANK(VLOOKUP(T13,'Žaidimų eiga'!$A$2:$C$38,2,FALSE)),CONCATENATE("stalas ",VLOOKUP(T13,'Žaidimų eiga'!$A$2:$C$38,3,FALSE)),CONCATENATE(TEXT(VLOOKUP(T13,'Žaidimų eiga'!$A$2:$C$38,2,FALSE),"hh:mm")," - stalas ",VLOOKUP(T13,'Žaidimų eiga'!$A$2:$C$38,3,FALSE))))</f>
      </c>
      <c r="T13" s="8">
        <v>4</v>
      </c>
      <c r="V13" s="50"/>
      <c r="W13" s="47" t="str">
        <f>IF(S14="Be kovos",S15,IF(S15="Be kovos",S14,IF(T14="","",IF(T14&lt;T15,S15,S14))))</f>
        <v>Vadym Kuchma</v>
      </c>
      <c r="X13" s="4">
        <f>IF('Žaidimų eiga'!G12="","",'Žaidimų eiga'!G12)</f>
        <v>1</v>
      </c>
      <c r="AC13" s="59"/>
      <c r="AE13" s="58"/>
    </row>
    <row r="14" spans="1:31" ht="12.75" customHeight="1">
      <c r="A14" s="47" t="str">
        <f>IF(E8="","",IF(E8&lt;E9,D9,D8))</f>
        <v>Mindaugas Vosylius</v>
      </c>
      <c r="B14" s="59"/>
      <c r="K14" s="57" t="s">
        <v>1</v>
      </c>
      <c r="N14" s="57" t="s">
        <v>2</v>
      </c>
      <c r="Q14" s="52"/>
      <c r="R14" s="7">
        <v>13</v>
      </c>
      <c r="S14" s="47" t="str">
        <f>T(IF(ISNA(VLOOKUP(R14,Registracija!$B$2:$C$17,2,FALSE)),"",VLOOKUP(R14,Registracija!$B$2:$C$17,2,FALSE)))</f>
        <v>Be kovos</v>
      </c>
      <c r="T14" s="4">
        <f>IF('Žaidimų eiga'!F5="","",'Žaidimų eiga'!F5)</f>
      </c>
      <c r="U14" s="48"/>
      <c r="V14" s="50"/>
      <c r="W14" s="58" t="s">
        <v>7</v>
      </c>
      <c r="AC14" s="59"/>
      <c r="AE14" s="65" t="s">
        <v>4</v>
      </c>
    </row>
    <row r="15" spans="1:31" ht="12.75" customHeight="1">
      <c r="A15" s="55"/>
      <c r="B15" s="59"/>
      <c r="R15" s="7">
        <v>4</v>
      </c>
      <c r="S15" s="47" t="str">
        <f>T(IF(ISNA(VLOOKUP(R15,Registracija!$B$2:$C$17,2,FALSE)),"",VLOOKUP(R15,Registracija!$B$2:$C$17,2,FALSE)))</f>
        <v>Vadym Kuchma</v>
      </c>
      <c r="T15" s="4">
        <f>IF('Žaidimų eiga'!G5="","",'Žaidimų eiga'!G5)</f>
      </c>
      <c r="AC15" s="59"/>
      <c r="AE15" s="47" t="str">
        <f>IF(AB8="","",IF(AB8&lt;AB9,AA9,AA8))</f>
        <v>Nerijus Blaževičius</v>
      </c>
    </row>
    <row r="16" spans="1:31" ht="12.75" customHeight="1">
      <c r="A16" s="59"/>
      <c r="B16" s="46"/>
      <c r="AC16" s="59"/>
      <c r="AD16" s="61"/>
      <c r="AE16" s="50"/>
    </row>
    <row r="17" spans="1:31" ht="12.75" customHeight="1">
      <c r="A17" s="59"/>
      <c r="B17" s="59"/>
      <c r="O17" s="11"/>
      <c r="P17" s="11"/>
      <c r="S17" s="131">
        <f>IF(VLOOKUP(T17,'Žaidimų eiga'!$A$2:$C$38,3,FALSE)="","",IF(ISBLANK(VLOOKUP(T17,'Žaidimų eiga'!$A$2:$C$38,2,FALSE)),CONCATENATE("stalas ",VLOOKUP(T17,'Žaidimų eiga'!$A$2:$C$38,3,FALSE)),CONCATENATE(TEXT(VLOOKUP(T17,'Žaidimų eiga'!$A$2:$C$38,2,FALSE),"hh:mm")," - stalas ",VLOOKUP(T17,'Žaidimų eiga'!$A$2:$C$38,3,FALSE))))</f>
      </c>
      <c r="T17" s="8">
        <v>5</v>
      </c>
      <c r="AC17" s="59"/>
      <c r="AD17" s="66"/>
      <c r="AE17" s="65" t="s">
        <v>5</v>
      </c>
    </row>
    <row r="18" spans="1:31" ht="12.75" customHeight="1">
      <c r="A18" s="46"/>
      <c r="B18" s="59"/>
      <c r="Q18" s="46"/>
      <c r="R18" s="7">
        <v>3</v>
      </c>
      <c r="S18" s="47" t="str">
        <f>T(IF(ISNA(VLOOKUP(R18,Registracija!$B$2:$C$17,2,FALSE)),"",VLOOKUP(R18,Registracija!$B$2:$C$17,2,FALSE)))</f>
        <v>Petras Perskaudas</v>
      </c>
      <c r="T18" s="4">
        <f>IF('Žaidimų eiga'!F6="","",'Žaidimų eiga'!F6)</f>
        <v>1</v>
      </c>
      <c r="U18" s="48"/>
      <c r="AC18" s="59"/>
      <c r="AE18" s="47" t="str">
        <f>IF(AB24="","",IF(AB24&lt;AB25,AA25,AA24))</f>
        <v>Julius Zagorskis</v>
      </c>
    </row>
    <row r="19" spans="1:29" ht="12.75" customHeight="1">
      <c r="A19" s="47" t="str">
        <f>IF(E24="","",IF(E24&lt;E25,D25,D24))</f>
        <v>Vytas Kulikauskas</v>
      </c>
      <c r="B19" s="59"/>
      <c r="K19" s="131">
        <f>IF(VLOOKUP(L19,'Žaidimų eiga'!$A$2:$C$38,3,FALSE)="","",IF(ISBLANK(VLOOKUP(L19,'Žaidimų eiga'!$A$2:$C$38,2,FALSE)),CONCATENATE("stalas ",VLOOKUP(L19,'Žaidimų eiga'!$A$2:$C$38,3,FALSE)),CONCATENATE(TEXT(VLOOKUP(L19,'Žaidimų eiga'!$A$2:$C$38,2,FALSE),"hh:mm")," - stalas ",VLOOKUP(L19,'Žaidimų eiga'!$A$2:$C$38,3,FALSE))))</f>
      </c>
      <c r="L19" s="8">
        <v>19</v>
      </c>
      <c r="N19" s="131">
        <f>IF(VLOOKUP(O19,'Žaidimų eiga'!$A$2:$C$38,3,FALSE)="","",IF(ISBLANK(VLOOKUP(O19,'Žaidimų eiga'!$A$2:$C$38,2,FALSE)),CONCATENATE("stalas ",VLOOKUP(O19,'Žaidimų eiga'!$A$2:$C$38,3,FALSE)),CONCATENATE(TEXT(VLOOKUP(O19,'Žaidimų eiga'!$A$2:$C$38,2,FALSE),"hh:mm")," - stalas ",VLOOKUP(O19,'Žaidimų eiga'!$A$2:$C$38,3,FALSE))))</f>
      </c>
      <c r="O19" s="8">
        <v>15</v>
      </c>
      <c r="Q19" s="49"/>
      <c r="R19" s="7">
        <v>14</v>
      </c>
      <c r="S19" s="47" t="str">
        <f>T(IF(ISNA(VLOOKUP(R19,Registracija!$B$2:$C$17,2,FALSE)),"",VLOOKUP(R19,Registracija!$B$2:$C$17,2,FALSE)))</f>
        <v>Gediminas Domeikis</v>
      </c>
      <c r="T19" s="4">
        <f>IF('Žaidimų eiga'!G6="","",'Žaidimų eiga'!G6)</f>
        <v>2</v>
      </c>
      <c r="V19" s="50"/>
      <c r="W19" s="131">
        <f>IF(VLOOKUP(X19,'Žaidimų eiga'!$A$2:$C$38,3,FALSE)="","",IF(ISBLANK(VLOOKUP(X19,'Žaidimų eiga'!$A$2:$C$38,2,FALSE)),CONCATENATE("stalas ",VLOOKUP(X19,'Žaidimų eiga'!$A$2:$C$38,3,FALSE)),CONCATENATE(TEXT(VLOOKUP(X19,'Žaidimų eiga'!$A$2:$C$38,2,FALSE),"hh:mm")," - stalas ",VLOOKUP(X19,'Žaidimų eiga'!$A$2:$C$38,3,FALSE))))</f>
      </c>
      <c r="X19" s="8">
        <v>11</v>
      </c>
      <c r="AC19" s="59"/>
    </row>
    <row r="20" spans="2:29" ht="12.75" customHeight="1">
      <c r="B20" s="59"/>
      <c r="J20" s="67"/>
      <c r="K20" s="47" t="str">
        <f>IF(N20="Be kovos",N21,IF(N21="Be kovos",N20,IF(O21="","",IF(O21&gt;O20,N21,N20))))</f>
        <v>Vytas Kulikauskas</v>
      </c>
      <c r="L20" s="4">
        <f>IF('Žaidimų eiga'!F23="","",'Žaidimų eiga'!F23)</f>
        <v>2</v>
      </c>
      <c r="M20" s="52"/>
      <c r="N20" s="47" t="str">
        <f>IF(S18="Be kovos",S18,IF(S19="Be kovos",S19,IF(T18="","",IF(T18&gt;T19,S19,S18))))</f>
        <v>Petras Perskaudas</v>
      </c>
      <c r="O20" s="4">
        <f>IF('Žaidimų eiga'!F18="","",'Žaidimų eiga'!F18)</f>
        <v>0</v>
      </c>
      <c r="P20" s="9"/>
      <c r="Q20" s="50"/>
      <c r="V20" s="48"/>
      <c r="W20" s="47" t="str">
        <f>IF(S18="Be kovos",S19,IF(S19="Be kovos",S18,IF(T18="","",IF(T18&lt;T19,S19,S18))))</f>
        <v>Gediminas Domeikis</v>
      </c>
      <c r="X20" s="4">
        <f>IF('Žaidimų eiga'!F13="","",'Žaidimų eiga'!F13)</f>
        <v>0</v>
      </c>
      <c r="Y20" s="48"/>
      <c r="AC20" s="59"/>
    </row>
    <row r="21" spans="2:29" ht="12.75" customHeight="1">
      <c r="B21" s="59"/>
      <c r="J21" s="54" t="s">
        <v>38</v>
      </c>
      <c r="K21" s="47" t="str">
        <f>IF(X12="","",IF(X12&gt;X13,W13,W12))</f>
        <v>Vadym Kuchma</v>
      </c>
      <c r="L21" s="4">
        <f>IF('Žaidimų eiga'!G23="","",'Žaidimų eiga'!G23)</f>
        <v>0</v>
      </c>
      <c r="N21" s="47" t="str">
        <f>IF(S22="Be kovos",S22,IF(S23="Be kovos",S23,IF(T23="","",IF(T23&lt;T22,S23,S22))))</f>
        <v>Vytas Kulikauskas</v>
      </c>
      <c r="O21" s="4">
        <f>IF('Žaidimų eiga'!G18="","",'Žaidimų eiga'!G18)</f>
        <v>2</v>
      </c>
      <c r="P21" s="11"/>
      <c r="Q21" s="50"/>
      <c r="S21" s="131">
        <f>IF(VLOOKUP(T21,'Žaidimų eiga'!$A$2:$C$38,3,FALSE)="","",IF(ISBLANK(VLOOKUP(T21,'Žaidimų eiga'!$A$2:$C$38,2,FALSE)),CONCATENATE("stalas ",VLOOKUP(T21,'Žaidimų eiga'!$A$2:$C$38,3,FALSE)),CONCATENATE(TEXT(VLOOKUP(T21,'Žaidimų eiga'!$A$2:$C$38,2,FALSE),"hh:mm")," - stalas ",VLOOKUP(T21,'Žaidimų eiga'!$A$2:$C$38,3,FALSE))))</f>
      </c>
      <c r="T21" s="8">
        <v>6</v>
      </c>
      <c r="V21" s="50"/>
      <c r="W21" s="47" t="str">
        <f>IF(S22="Be kovos",S23,IF(S23="Be kovos",S22,IF(T22="","",IF(T22&lt;T23,S23,S22))))</f>
        <v>Julius Zagorskis</v>
      </c>
      <c r="X21" s="4">
        <f>IF('Žaidimų eiga'!G13="","",'Žaidimų eiga'!G13)</f>
        <v>2</v>
      </c>
      <c r="Y21" s="55"/>
      <c r="AC21" s="59"/>
    </row>
    <row r="22" spans="2:29" ht="12.75" customHeight="1">
      <c r="B22" s="59"/>
      <c r="J22" s="56"/>
      <c r="K22" s="57" t="s">
        <v>1</v>
      </c>
      <c r="N22" s="57" t="s">
        <v>2</v>
      </c>
      <c r="Q22" s="52"/>
      <c r="R22" s="7">
        <v>11</v>
      </c>
      <c r="S22" s="47" t="str">
        <f>T(IF(ISNA(VLOOKUP(R22,Registracija!$B$2:$C$17,2,FALSE)),"",VLOOKUP(R22,Registracija!$B$2:$C$17,2,FALSE)))</f>
        <v>Vytas Kulikauskas</v>
      </c>
      <c r="T22" s="4">
        <f>IF('Žaidimų eiga'!F7="","",'Žaidimų eiga'!F7)</f>
        <v>1</v>
      </c>
      <c r="U22" s="48"/>
      <c r="V22" s="50"/>
      <c r="W22" s="58" t="s">
        <v>3</v>
      </c>
      <c r="Y22" s="59"/>
      <c r="AC22" s="59"/>
    </row>
    <row r="23" spans="2:29" ht="12.75" customHeight="1">
      <c r="B23" s="59"/>
      <c r="D23" s="131">
        <f>IF(VLOOKUP(E23,'Žaidimų eiga'!$A$2:$C$38,3,FALSE)="","",IF(ISBLANK(VLOOKUP(E23,'Žaidimų eiga'!$A$2:$C$38,2,FALSE)),CONCATENATE("stalas ",VLOOKUP(E23,'Žaidimų eiga'!$A$2:$C$38,3,FALSE)),CONCATENATE(TEXT(VLOOKUP(E23,'Žaidimų eiga'!$A$2:$C$38,2,FALSE),"hh:mm")," - stalas ",VLOOKUP(E23,'Žaidimų eiga'!$A$2:$C$38,3,FALSE))))</f>
      </c>
      <c r="E23" s="8">
        <v>26</v>
      </c>
      <c r="G23" s="131">
        <f>IF(VLOOKUP(H23,'Žaidimų eiga'!$A$2:$C$38,3,FALSE)="","",IF(ISBLANK(VLOOKUP(H23,'Žaidimų eiga'!$A$2:$C$38,2,FALSE)),CONCATENATE("stalas ",VLOOKUP(H23,'Žaidimų eiga'!$A$2:$C$38,3,FALSE)),CONCATENATE(TEXT(VLOOKUP(H23,'Žaidimų eiga'!$A$2:$C$38,2,FALSE),"hh:mm")," - stalas ",VLOOKUP(H23,'Žaidimų eiga'!$A$2:$C$38,3,FALSE))))</f>
      </c>
      <c r="H23" s="8">
        <v>24</v>
      </c>
      <c r="J23" s="56"/>
      <c r="R23" s="7">
        <v>6</v>
      </c>
      <c r="S23" s="47" t="str">
        <f>T(IF(ISNA(VLOOKUP(R23,Registracija!$B$2:$C$17,2,FALSE)),"",VLOOKUP(R23,Registracija!$B$2:$C$17,2,FALSE)))</f>
        <v>Julius Zagorskis</v>
      </c>
      <c r="T23" s="4">
        <f>IF('Žaidimų eiga'!G7="","",'Žaidimų eiga'!G7)</f>
        <v>2</v>
      </c>
      <c r="Y23" s="59"/>
      <c r="AA23" s="131">
        <f>IF(VLOOKUP(AB23,'Žaidimų eiga'!$A$2:$C$38,3,FALSE)="","",IF(ISBLANK(VLOOKUP(AB23,'Žaidimų eiga'!$A$2:$C$38,2,FALSE)),CONCATENATE("stalas ",VLOOKUP(AB23,'Žaidimų eiga'!$A$2:$C$38,3,FALSE)),CONCATENATE(TEXT(VLOOKUP(AB23,'Žaidimų eiga'!$A$2:$C$38,2,FALSE),"hh:mm")," - stalas ",VLOOKUP(AB23,'Žaidimų eiga'!$A$2:$C$38,3,FALSE))))</f>
      </c>
      <c r="AB23" s="12">
        <v>22</v>
      </c>
      <c r="AC23" s="59"/>
    </row>
    <row r="24" spans="2:29" ht="12.75" customHeight="1">
      <c r="B24" s="59"/>
      <c r="C24" s="68"/>
      <c r="D24" s="47" t="str">
        <f>IF(H24="","",IF(H24&lt;H25,G25,G24))</f>
        <v>Vytas Kulikauskas</v>
      </c>
      <c r="E24" s="4">
        <f>IF('Žaidimų eiga'!F33="","",'Žaidimų eiga'!F33)</f>
        <v>2</v>
      </c>
      <c r="F24" s="52"/>
      <c r="G24" s="47" t="str">
        <f>IF(K20="Be kovos",K21,IF(K21="Be kovos",K20,IF(L21="","",IF(L21&gt;L20,K21,K20))))</f>
        <v>Vytas Kulikauskas</v>
      </c>
      <c r="H24" s="4">
        <f>IF('Žaidimų eiga'!F30="","",'Žaidimų eiga'!F30)</f>
        <v>2</v>
      </c>
      <c r="I24" s="46"/>
      <c r="J24" s="56"/>
      <c r="Y24" s="59"/>
      <c r="Z24" s="61"/>
      <c r="AA24" s="47" t="str">
        <f>IF(X20="","",IF(X20&lt;X21,W21,W20))</f>
        <v>Julius Zagorskis</v>
      </c>
      <c r="AB24" s="5">
        <f>IF('Žaidimų eiga'!F27="","",'Žaidimų eiga'!F27)</f>
        <v>2</v>
      </c>
      <c r="AC24" s="52"/>
    </row>
    <row r="25" spans="3:28" ht="12.75" customHeight="1">
      <c r="C25" s="14" t="s">
        <v>6</v>
      </c>
      <c r="D25" s="47" t="str">
        <f>IF(AB24="","",IF(AB24&gt;AB25,AA25,AA24))</f>
        <v>Mantas Šilgalis</v>
      </c>
      <c r="E25" s="4">
        <f>IF('Žaidimų eiga'!G33="","",'Žaidimų eiga'!G33)</f>
        <v>0</v>
      </c>
      <c r="G25" s="47" t="str">
        <f>IF(K28="Be kovos",K29,IF(K29="Be kovos",K28,IF(L29="","",IF(L29&gt;L28,K29,K28))))</f>
        <v>Andrejus Kirilov</v>
      </c>
      <c r="H25" s="4">
        <f>IF('Žaidimų eiga'!G30="","",'Žaidimų eiga'!G30)</f>
        <v>0</v>
      </c>
      <c r="J25" s="56"/>
      <c r="O25" s="11"/>
      <c r="P25" s="11"/>
      <c r="S25" s="131">
        <f>IF(VLOOKUP(T25,'Žaidimų eiga'!$A$2:$C$38,3,FALSE)="","",IF(ISBLANK(VLOOKUP(T25,'Žaidimų eiga'!$A$2:$C$38,2,FALSE)),CONCATENATE("stalas ",VLOOKUP(T25,'Žaidimų eiga'!$A$2:$C$38,3,FALSE)),CONCATENATE(TEXT(VLOOKUP(T25,'Žaidimų eiga'!$A$2:$C$38,2,FALSE),"hh:mm")," - stalas ",VLOOKUP(T25,'Žaidimų eiga'!$A$2:$C$38,3,FALSE))))</f>
      </c>
      <c r="T25" s="8">
        <v>7</v>
      </c>
      <c r="Y25" s="59"/>
      <c r="AA25" s="47" t="str">
        <f>IF(X28="","",IF(X28&lt;X29,W29,W28))</f>
        <v>Mantas Šilgalis</v>
      </c>
      <c r="AB25" s="5">
        <f>IF('Žaidimų eiga'!G27="","",'Žaidimų eiga'!G27)</f>
        <v>0</v>
      </c>
    </row>
    <row r="26" spans="4:27" ht="12.75" customHeight="1">
      <c r="D26" s="57" t="s">
        <v>41</v>
      </c>
      <c r="G26" s="57" t="s">
        <v>40</v>
      </c>
      <c r="J26" s="56"/>
      <c r="Q26" s="46"/>
      <c r="R26" s="7">
        <v>7</v>
      </c>
      <c r="S26" s="47" t="str">
        <f>T(IF(ISNA(VLOOKUP(R26,Registracija!$B$2:$C$17,2,FALSE)),"",VLOOKUP(R26,Registracija!$B$2:$C$17,2,FALSE)))</f>
        <v>Mantas Šilgalis</v>
      </c>
      <c r="T26" s="4">
        <f>IF('Žaidimų eiga'!F8="","",'Žaidimų eiga'!F8)</f>
        <v>2</v>
      </c>
      <c r="U26" s="48"/>
      <c r="Y26" s="59"/>
      <c r="AA26" s="58" t="s">
        <v>11</v>
      </c>
    </row>
    <row r="27" spans="10:25" ht="12.75" customHeight="1">
      <c r="J27" s="56"/>
      <c r="K27" s="131">
        <f>IF(VLOOKUP(L27,'Žaidimų eiga'!$A$2:$C$38,3,FALSE)="","",IF(ISBLANK(VLOOKUP(L27,'Žaidimų eiga'!$A$2:$C$38,2,FALSE)),CONCATENATE("stalas ",VLOOKUP(L27,'Žaidimų eiga'!$A$2:$C$38,3,FALSE)),CONCATENATE(TEXT(VLOOKUP(L27,'Žaidimų eiga'!$A$2:$C$38,2,FALSE),"hh:mm")," - stalas ",VLOOKUP(L27,'Žaidimų eiga'!$A$2:$C$38,3,FALSE))))</f>
      </c>
      <c r="L27" s="8">
        <v>20</v>
      </c>
      <c r="N27" s="131">
        <f>IF(VLOOKUP(O27,'Žaidimų eiga'!$A$2:$C$38,3,FALSE)="","",IF(ISBLANK(VLOOKUP(O27,'Žaidimų eiga'!$A$2:$C$38,2,FALSE)),CONCATENATE("stalas ",VLOOKUP(O27,'Žaidimų eiga'!$A$2:$C$38,3,FALSE)),CONCATENATE(TEXT(VLOOKUP(O27,'Žaidimų eiga'!$A$2:$C$38,2,FALSE),"hh:mm")," - stalas ",VLOOKUP(O27,'Žaidimų eiga'!$A$2:$C$38,3,FALSE))))</f>
      </c>
      <c r="O27" s="8">
        <v>16</v>
      </c>
      <c r="Q27" s="49"/>
      <c r="R27" s="7">
        <v>10</v>
      </c>
      <c r="S27" s="47" t="str">
        <f>T(IF(ISNA(VLOOKUP(R27,Registracija!$B$2:$C$17,2,FALSE)),"",VLOOKUP(R27,Registracija!$B$2:$C$17,2,FALSE)))</f>
        <v>Giedrius Jovaišas</v>
      </c>
      <c r="T27" s="4">
        <f>IF('Žaidimų eiga'!G8="","",'Žaidimų eiga'!G8)</f>
        <v>0</v>
      </c>
      <c r="V27" s="50"/>
      <c r="W27" s="131">
        <f>IF(VLOOKUP(X27,'Žaidimų eiga'!$A$2:$C$38,3,FALSE)="","",IF(ISBLANK(VLOOKUP(X27,'Žaidimų eiga'!$A$2:$C$38,2,FALSE)),CONCATENATE("stalas ",VLOOKUP(X27,'Žaidimų eiga'!$A$2:$C$38,3,FALSE)),CONCATENATE(TEXT(VLOOKUP(X27,'Žaidimų eiga'!$A$2:$C$38,2,FALSE),"hh:mm")," - stalas ",VLOOKUP(X27,'Žaidimų eiga'!$A$2:$C$38,3,FALSE))))</f>
      </c>
      <c r="X27" s="8">
        <v>12</v>
      </c>
      <c r="Y27" s="59"/>
    </row>
    <row r="28" spans="10:25" ht="12.75" customHeight="1">
      <c r="J28" s="63"/>
      <c r="K28" s="47" t="str">
        <f>IF(N28="Be kovos",N29,IF(N29="Be kovos",N28,IF(O29="","",IF(O29&gt;O28,N29,N28))))</f>
        <v>Giedrius Jovaišas</v>
      </c>
      <c r="L28" s="4">
        <f>IF('Žaidimų eiga'!F24="","",'Žaidimų eiga'!F24)</f>
        <v>1</v>
      </c>
      <c r="M28" s="52"/>
      <c r="N28" s="47" t="str">
        <f>IF(S26="Be kovos",S26,IF(S27="Be kovos",S27,IF(T26="","",IF(T26&gt;T27,S27,S26))))</f>
        <v>Giedrius Jovaišas</v>
      </c>
      <c r="O28" s="4">
        <f>IF('Žaidimų eiga'!F19="","",'Žaidimų eiga'!F19)</f>
      </c>
      <c r="P28" s="9"/>
      <c r="Q28" s="50"/>
      <c r="V28" s="48"/>
      <c r="W28" s="47" t="str">
        <f>IF(S26="Be kovos",S27,IF(S27="Be kovos",S26,IF(T26="","",IF(T26&lt;T27,S27,S26))))</f>
        <v>Mantas Šilgalis</v>
      </c>
      <c r="X28" s="4">
        <f>IF('Žaidimų eiga'!F14="","",'Žaidimų eiga'!F14)</f>
        <v>2</v>
      </c>
      <c r="Y28" s="52"/>
    </row>
    <row r="29" spans="10:24" ht="12.75" customHeight="1">
      <c r="J29" s="14" t="s">
        <v>39</v>
      </c>
      <c r="K29" s="47" t="str">
        <f>IF(X4="","",IF(X4&gt;X5,W5,W4))</f>
        <v>Andrejus Kirilov</v>
      </c>
      <c r="L29" s="4">
        <f>IF('Žaidimų eiga'!G24="","",'Žaidimų eiga'!G24)</f>
        <v>2</v>
      </c>
      <c r="N29" s="47" t="str">
        <f>IF(S30="Be kovos",S30,IF(S31="Be kovos",S31,IF(T31="","",IF(T31&lt;T30,S31,S30))))</f>
        <v>Be kovos</v>
      </c>
      <c r="O29" s="4">
        <f>IF('Žaidimų eiga'!G19="","",'Žaidimų eiga'!G19)</f>
      </c>
      <c r="P29" s="11"/>
      <c r="Q29" s="50"/>
      <c r="S29" s="131">
        <f>IF(VLOOKUP(T29,'Žaidimų eiga'!$A$2:$C$38,3,FALSE)="","",IF(ISBLANK(VLOOKUP(T29,'Žaidimų eiga'!$A$2:$C$38,2,FALSE)),CONCATENATE("stalas ",VLOOKUP(T29,'Žaidimų eiga'!$A$2:$C$38,3,FALSE)),CONCATENATE(TEXT(VLOOKUP(T29,'Žaidimų eiga'!$A$2:$C$38,2,FALSE),"hh:mm")," - stalas ",VLOOKUP(T29,'Žaidimų eiga'!$A$2:$C$38,3,FALSE))))</f>
      </c>
      <c r="T29" s="8">
        <v>8</v>
      </c>
      <c r="V29" s="50"/>
      <c r="W29" s="47" t="str">
        <f>IF(S30="Be kovos",S31,IF(S31="Be kovos",S30,IF(T30="","",IF(T30&lt;T31,S31,S30))))</f>
        <v>Daniel Šavdianec</v>
      </c>
      <c r="X29" s="4">
        <f>IF('Žaidimų eiga'!G14="","",'Žaidimų eiga'!G14)</f>
        <v>0</v>
      </c>
    </row>
    <row r="30" spans="11:23" ht="12.75" customHeight="1">
      <c r="K30" s="57" t="s">
        <v>1</v>
      </c>
      <c r="N30" s="57" t="s">
        <v>2</v>
      </c>
      <c r="Q30" s="52"/>
      <c r="R30" s="7">
        <v>15</v>
      </c>
      <c r="S30" s="47" t="str">
        <f>T(IF(ISNA(VLOOKUP(R30,Registracija!$B$2:$C$17,2,FALSE)),"",VLOOKUP(R30,Registracija!$B$2:$C$17,2,FALSE)))</f>
        <v>Be kovos</v>
      </c>
      <c r="T30" s="4">
        <f>IF('Žaidimų eiga'!F9="","",'Žaidimų eiga'!F9)</f>
      </c>
      <c r="U30" s="48"/>
      <c r="V30" s="50"/>
      <c r="W30" s="58" t="s">
        <v>0</v>
      </c>
    </row>
    <row r="31" spans="4:20" ht="12.75" customHeight="1">
      <c r="D31" s="162"/>
      <c r="E31" s="162"/>
      <c r="R31" s="7">
        <v>2</v>
      </c>
      <c r="S31" s="47" t="str">
        <f>T(IF(ISNA(VLOOKUP(R31,Registracija!$B$2:$C$17,2,FALSE)),"",VLOOKUP(R31,Registracija!$B$2:$C$17,2,FALSE)))</f>
        <v>Daniel Šavdianec</v>
      </c>
      <c r="T31" s="4">
        <f>IF('Žaidimų eiga'!G9="","",'Žaidimų eiga'!G9)</f>
      </c>
    </row>
    <row r="32" spans="4:5" ht="12.75">
      <c r="D32" s="162"/>
      <c r="E32" s="162"/>
    </row>
    <row r="33" spans="4:5" ht="18">
      <c r="D33" s="15"/>
      <c r="E33" s="15"/>
    </row>
    <row r="34" spans="4:5" ht="18">
      <c r="D34" s="15"/>
      <c r="E34" s="15"/>
    </row>
    <row r="35" spans="4:5" ht="18">
      <c r="D35" s="15"/>
      <c r="E35" s="15"/>
    </row>
    <row r="36" spans="4:5" ht="18">
      <c r="D36" s="15"/>
      <c r="E36" s="15"/>
    </row>
    <row r="37" ht="12.75"/>
    <row r="38" ht="12.75"/>
    <row r="39" spans="3:28" s="21" customFormat="1" ht="15">
      <c r="C39" s="18"/>
      <c r="E39" s="16"/>
      <c r="H39" s="16"/>
      <c r="J39" s="69"/>
      <c r="L39" s="16"/>
      <c r="N39" s="16"/>
      <c r="O39" s="16"/>
      <c r="P39" s="16"/>
      <c r="R39" s="16"/>
      <c r="S39" s="27"/>
      <c r="T39" s="16"/>
      <c r="X39" s="16"/>
      <c r="AB39" s="16"/>
    </row>
    <row r="40" spans="3:28" s="21" customFormat="1" ht="15" customHeight="1">
      <c r="C40" s="18"/>
      <c r="E40" s="16"/>
      <c r="H40" s="16"/>
      <c r="J40" s="93"/>
      <c r="K40" s="17"/>
      <c r="L40" s="70"/>
      <c r="M40" s="70"/>
      <c r="N40" s="70"/>
      <c r="O40" s="70"/>
      <c r="P40" s="70"/>
      <c r="Q40" s="70"/>
      <c r="R40" s="70"/>
      <c r="S40" s="70"/>
      <c r="T40" s="17"/>
      <c r="U40" s="70"/>
      <c r="V40" s="70"/>
      <c r="W40" s="70"/>
      <c r="X40" s="71"/>
      <c r="AB40" s="16"/>
    </row>
    <row r="41" spans="3:28" s="21" customFormat="1" ht="15" customHeight="1" thickBot="1">
      <c r="C41" s="18"/>
      <c r="E41" s="16"/>
      <c r="H41" s="16"/>
      <c r="J41" s="94"/>
      <c r="K41" s="16"/>
      <c r="L41" s="16"/>
      <c r="N41" s="163" t="s">
        <v>12</v>
      </c>
      <c r="O41" s="163"/>
      <c r="P41" s="16"/>
      <c r="S41" s="163" t="s">
        <v>13</v>
      </c>
      <c r="T41" s="163"/>
      <c r="X41" s="72"/>
      <c r="AB41" s="16"/>
    </row>
    <row r="42" spans="3:28" s="21" customFormat="1" ht="15" customHeight="1">
      <c r="C42" s="18"/>
      <c r="E42" s="16"/>
      <c r="H42" s="16"/>
      <c r="J42" s="94"/>
      <c r="K42" s="16"/>
      <c r="L42" s="16"/>
      <c r="N42" s="73"/>
      <c r="O42" s="69"/>
      <c r="P42" s="18"/>
      <c r="Q42" s="69"/>
      <c r="R42" s="69"/>
      <c r="S42" s="73"/>
      <c r="T42" s="16"/>
      <c r="V42" s="144"/>
      <c r="W42" s="160" t="str">
        <f>IF(T48="","",IF(T48&lt;T49,S49,S48))</f>
        <v>Nerijus Blaževičius</v>
      </c>
      <c r="X42" s="72"/>
      <c r="AB42" s="16"/>
    </row>
    <row r="43" spans="3:28" s="21" customFormat="1" ht="15" customHeight="1" thickBot="1">
      <c r="C43" s="18"/>
      <c r="E43" s="16"/>
      <c r="H43" s="16"/>
      <c r="J43" s="94"/>
      <c r="K43" s="16"/>
      <c r="M43" s="29"/>
      <c r="N43" s="131">
        <f>IF(VLOOKUP(O43,'Žaidimų eiga'!$A$2:$C$38,3,FALSE)="","",IF(ISBLANK(VLOOKUP(O43,'Žaidimų eiga'!$A$2:$C$38,2,FALSE)),CONCATENATE("stalas ",VLOOKUP(O43,'Žaidimų eiga'!$A$2:$C$38,3,FALSE)),CONCATENATE(TEXT(VLOOKUP(O43,'Žaidimų eiga'!$A$2:$C$38,2,FALSE),"hh:mm")," - stalas ",VLOOKUP(O43,'Žaidimų eiga'!$A$2:$C$38,3,FALSE))))</f>
      </c>
      <c r="O43" s="8">
        <v>27</v>
      </c>
      <c r="T43" s="16"/>
      <c r="W43" s="161"/>
      <c r="X43" s="72"/>
      <c r="AB43" s="16"/>
    </row>
    <row r="44" spans="3:28" s="21" customFormat="1" ht="15" customHeight="1">
      <c r="C44" s="18"/>
      <c r="E44" s="16"/>
      <c r="H44" s="16"/>
      <c r="J44" s="94"/>
      <c r="L44" s="16"/>
      <c r="M44" s="74"/>
      <c r="N44" s="47" t="str">
        <f>AE15</f>
        <v>Nerijus Blaževičius</v>
      </c>
      <c r="O44" s="4">
        <f>IF('Žaidimų eiga'!F35="","",'Žaidimų eiga'!F35)</f>
        <v>2</v>
      </c>
      <c r="P44" s="20"/>
      <c r="T44" s="16"/>
      <c r="W44" s="75" t="s">
        <v>27</v>
      </c>
      <c r="X44" s="72"/>
      <c r="AB44" s="16"/>
    </row>
    <row r="45" spans="3:28" s="21" customFormat="1" ht="15" customHeight="1" thickBot="1">
      <c r="C45" s="18"/>
      <c r="E45" s="16"/>
      <c r="H45" s="16"/>
      <c r="J45" s="94"/>
      <c r="L45" s="16"/>
      <c r="M45" s="76"/>
      <c r="N45" s="47" t="str">
        <f>K48</f>
        <v>Vytas Kulikauskas</v>
      </c>
      <c r="O45" s="4">
        <f>IF('Žaidimų eiga'!G35="","",'Žaidimų eiga'!G35)</f>
        <v>1</v>
      </c>
      <c r="P45" s="22"/>
      <c r="T45" s="16"/>
      <c r="X45" s="72"/>
      <c r="AB45" s="16"/>
    </row>
    <row r="46" spans="3:28" s="21" customFormat="1" ht="15" customHeight="1">
      <c r="C46" s="18"/>
      <c r="E46" s="16"/>
      <c r="H46" s="16"/>
      <c r="J46" s="94"/>
      <c r="L46" s="72"/>
      <c r="N46" s="30" t="s">
        <v>14</v>
      </c>
      <c r="O46" s="23"/>
      <c r="P46" s="24"/>
      <c r="T46" s="16"/>
      <c r="V46" s="144"/>
      <c r="W46" s="160" t="str">
        <f>IF(T48="","",IF(T48&lt;T49,S48,S49))</f>
        <v>Julius Zagorskis</v>
      </c>
      <c r="X46" s="72"/>
      <c r="AB46" s="16"/>
    </row>
    <row r="47" spans="3:28" s="21" customFormat="1" ht="15" customHeight="1" thickBot="1">
      <c r="C47" s="18"/>
      <c r="E47" s="16"/>
      <c r="H47" s="16"/>
      <c r="J47" s="94"/>
      <c r="K47" s="30" t="s">
        <v>43</v>
      </c>
      <c r="L47" s="72"/>
      <c r="N47" s="16"/>
      <c r="P47" s="24"/>
      <c r="S47" s="131">
        <f>IF(VLOOKUP(T47,'Žaidimų eiga'!$A$2:$C$38,3,FALSE)="","",IF(ISBLANK(VLOOKUP(T47,'Žaidimų eiga'!$A$2:$C$38,2,FALSE)),CONCATENATE("stalas ",VLOOKUP(T47,'Žaidimų eiga'!$A$2:$C$38,3,FALSE)),CONCATENATE(TEXT(VLOOKUP(T47,'Žaidimų eiga'!$A$2:$C$38,2,FALSE),"hh:mm")," - stalas ",VLOOKUP(T47,'Žaidimų eiga'!$A$2:$C$38,3,FALSE))))</f>
      </c>
      <c r="T47" s="8">
        <v>29</v>
      </c>
      <c r="W47" s="161" t="e">
        <f>IF(#REF!="","",IF(#REF!&lt;#REF!,#REF!,#REF!))</f>
        <v>#REF!</v>
      </c>
      <c r="X47" s="72"/>
      <c r="AB47" s="16"/>
    </row>
    <row r="48" spans="3:28" s="21" customFormat="1" ht="15" customHeight="1">
      <c r="C48" s="18"/>
      <c r="E48" s="16"/>
      <c r="H48" s="16"/>
      <c r="J48" s="95"/>
      <c r="K48" s="77" t="str">
        <f>A19</f>
        <v>Vytas Kulikauskas</v>
      </c>
      <c r="L48" s="86"/>
      <c r="N48" s="16"/>
      <c r="P48" s="25">
        <f>IF(M44="","",IF(M44&lt;M45,O45,O44))</f>
      </c>
      <c r="Q48" s="20"/>
      <c r="R48" s="26"/>
      <c r="S48" s="47" t="str">
        <f>IF(O44="","",IF(O44&lt;O45,N45,N44))</f>
        <v>Nerijus Blaževičius</v>
      </c>
      <c r="T48" s="4">
        <f>IF('Žaidimų eiga'!F38="","",'Žaidimų eiga'!F38)</f>
        <v>2</v>
      </c>
      <c r="U48" s="145"/>
      <c r="W48" s="75" t="s">
        <v>28</v>
      </c>
      <c r="X48" s="72"/>
      <c r="AB48" s="16"/>
    </row>
    <row r="49" spans="3:28" s="21" customFormat="1" ht="15" customHeight="1" thickBot="1">
      <c r="C49" s="18"/>
      <c r="E49" s="16"/>
      <c r="H49" s="16"/>
      <c r="J49" s="95"/>
      <c r="K49" s="77" t="str">
        <f>A14</f>
        <v>Mindaugas Vosylius</v>
      </c>
      <c r="L49" s="72"/>
      <c r="N49" s="16"/>
      <c r="P49" s="25">
        <f>IF(M52="","",IF(M52&lt;M53,O53,O52))</f>
      </c>
      <c r="S49" s="47" t="str">
        <f>IF(O52="","",IF(O52&lt;O53,N53,N52))</f>
        <v>Julius Zagorskis</v>
      </c>
      <c r="T49" s="4">
        <f>IF('Žaidimų eiga'!G38="","",'Žaidimų eiga'!G38)</f>
        <v>1</v>
      </c>
      <c r="X49" s="72"/>
      <c r="AB49" s="16"/>
    </row>
    <row r="50" spans="3:28" s="21" customFormat="1" ht="15" customHeight="1">
      <c r="C50" s="18"/>
      <c r="E50" s="16"/>
      <c r="H50" s="16"/>
      <c r="J50" s="94"/>
      <c r="K50" s="30" t="s">
        <v>42</v>
      </c>
      <c r="L50" s="72"/>
      <c r="N50" s="16"/>
      <c r="P50" s="24"/>
      <c r="S50" s="27"/>
      <c r="T50" s="16"/>
      <c r="V50" s="144"/>
      <c r="W50" s="160" t="s">
        <v>54</v>
      </c>
      <c r="X50" s="72"/>
      <c r="AB50" s="16"/>
    </row>
    <row r="51" spans="3:28" s="21" customFormat="1" ht="15" customHeight="1" thickBot="1">
      <c r="C51" s="18"/>
      <c r="E51" s="16"/>
      <c r="H51" s="16"/>
      <c r="J51" s="94"/>
      <c r="L51" s="72"/>
      <c r="M51" s="29"/>
      <c r="N51" s="131">
        <f>IF(VLOOKUP(O51,'Žaidimų eiga'!$A$2:$C$38,3,FALSE)="","",IF(ISBLANK(VLOOKUP(O51,'Žaidimų eiga'!$A$2:$C$38,2,FALSE)),CONCATENATE("stalas ",VLOOKUP(O51,'Žaidimų eiga'!$A$2:$C$38,3,FALSE)),CONCATENATE(TEXT(VLOOKUP(O51,'Žaidimų eiga'!$A$2:$C$38,2,FALSE),"hh:mm")," - stalas ",VLOOKUP(O51,'Žaidimų eiga'!$A$2:$C$38,3,FALSE))))</f>
      </c>
      <c r="O51" s="8">
        <v>28</v>
      </c>
      <c r="P51" s="24"/>
      <c r="S51" s="31"/>
      <c r="T51" s="12"/>
      <c r="W51" s="161" t="e">
        <f>IF(#REF!="","",IF(#REF!&lt;#REF!,#REF!,#REF!))</f>
        <v>#REF!</v>
      </c>
      <c r="X51" s="72"/>
      <c r="AB51" s="16"/>
    </row>
    <row r="52" spans="3:28" s="21" customFormat="1" ht="15" customHeight="1">
      <c r="C52" s="18"/>
      <c r="E52" s="16"/>
      <c r="H52" s="16"/>
      <c r="J52" s="94"/>
      <c r="L52" s="72"/>
      <c r="M52" s="78"/>
      <c r="N52" s="47" t="str">
        <f>AE18</f>
        <v>Julius Zagorskis</v>
      </c>
      <c r="O52" s="4">
        <f>IF('Žaidimų eiga'!F36="","",'Žaidimų eiga'!F36)</f>
        <v>2</v>
      </c>
      <c r="P52" s="28"/>
      <c r="S52" s="79" t="s">
        <v>64</v>
      </c>
      <c r="T52" s="32"/>
      <c r="W52" s="75" t="s">
        <v>29</v>
      </c>
      <c r="X52" s="72"/>
      <c r="AB52" s="16"/>
    </row>
    <row r="53" spans="3:28" s="21" customFormat="1" ht="15" customHeight="1" thickBot="1">
      <c r="C53" s="18"/>
      <c r="E53" s="16"/>
      <c r="H53" s="16"/>
      <c r="J53" s="94"/>
      <c r="L53" s="16"/>
      <c r="M53" s="80"/>
      <c r="N53" s="47" t="str">
        <f>K49</f>
        <v>Mindaugas Vosylius</v>
      </c>
      <c r="O53" s="4">
        <f>IF('Žaidimų eiga'!G36="","",'Žaidimų eiga'!G36)</f>
        <v>0</v>
      </c>
      <c r="Q53" s="29"/>
      <c r="S53" s="146" t="s">
        <v>54</v>
      </c>
      <c r="T53" s="147">
        <v>2</v>
      </c>
      <c r="X53" s="72"/>
      <c r="AB53" s="16"/>
    </row>
    <row r="54" spans="3:28" s="21" customFormat="1" ht="15" customHeight="1">
      <c r="C54" s="18"/>
      <c r="E54" s="16"/>
      <c r="H54" s="16"/>
      <c r="J54" s="94"/>
      <c r="K54" s="16"/>
      <c r="L54" s="23"/>
      <c r="N54" s="30" t="s">
        <v>15</v>
      </c>
      <c r="Q54" s="80"/>
      <c r="S54" s="149" t="s">
        <v>49</v>
      </c>
      <c r="T54" s="148">
        <v>0</v>
      </c>
      <c r="V54" s="144"/>
      <c r="W54" s="160" t="s">
        <v>49</v>
      </c>
      <c r="X54" s="72"/>
      <c r="AB54" s="16"/>
    </row>
    <row r="55" spans="3:28" s="21" customFormat="1" ht="15" customHeight="1" thickBot="1">
      <c r="C55" s="18"/>
      <c r="E55" s="16"/>
      <c r="H55" s="16"/>
      <c r="J55" s="94"/>
      <c r="K55" s="16"/>
      <c r="P55" s="81"/>
      <c r="Q55" s="80"/>
      <c r="S55" s="27"/>
      <c r="T55" s="16"/>
      <c r="W55" s="161" t="e">
        <f>IF(#REF!="","",IF(#REF!&lt;#REF!,#REF!,#REF!))</f>
        <v>#REF!</v>
      </c>
      <c r="X55" s="72"/>
      <c r="AB55" s="16"/>
    </row>
    <row r="56" spans="3:28" s="21" customFormat="1" ht="15" customHeight="1">
      <c r="C56" s="18"/>
      <c r="E56" s="16"/>
      <c r="H56" s="16"/>
      <c r="J56" s="96"/>
      <c r="K56" s="19"/>
      <c r="L56" s="82"/>
      <c r="M56" s="82"/>
      <c r="N56" s="82"/>
      <c r="O56" s="82"/>
      <c r="P56" s="83"/>
      <c r="Q56" s="82"/>
      <c r="R56" s="82"/>
      <c r="S56" s="84"/>
      <c r="T56" s="19"/>
      <c r="U56" s="82"/>
      <c r="V56" s="82"/>
      <c r="W56" s="85" t="s">
        <v>65</v>
      </c>
      <c r="X56" s="86"/>
      <c r="AB56" s="16"/>
    </row>
    <row r="57" spans="11:23" ht="12.75">
      <c r="K57" s="87"/>
      <c r="L57" s="88"/>
      <c r="M57" s="88"/>
      <c r="O57" s="43"/>
      <c r="P57" s="89">
        <f>IF(M52="","",IF(M52&gt;M53,O53,O52))</f>
      </c>
      <c r="R57" s="43"/>
      <c r="W57" s="88"/>
    </row>
    <row r="58" spans="11:18" ht="12.75">
      <c r="K58" s="87"/>
      <c r="L58" s="88"/>
      <c r="M58" s="88"/>
      <c r="R58" s="43"/>
    </row>
    <row r="59" spans="11:18" ht="12.75">
      <c r="K59" s="87"/>
      <c r="L59" s="88"/>
      <c r="M59" s="88"/>
      <c r="O59" s="43"/>
      <c r="P59" s="43"/>
      <c r="R59" s="43"/>
    </row>
    <row r="60" spans="11:18" ht="12.75">
      <c r="K60" s="90"/>
      <c r="L60" s="33"/>
      <c r="M60" s="33"/>
      <c r="O60" s="43"/>
      <c r="P60" s="43"/>
      <c r="R60" s="43"/>
    </row>
    <row r="61" spans="11:18" ht="12.75">
      <c r="K61" s="90"/>
      <c r="L61" s="33"/>
      <c r="M61" s="33"/>
      <c r="O61" s="43"/>
      <c r="P61" s="43"/>
      <c r="Q61" s="8"/>
      <c r="R61" s="43"/>
    </row>
    <row r="62" spans="11:19" ht="12.75">
      <c r="K62" s="91"/>
      <c r="L62" s="33"/>
      <c r="M62" s="33"/>
      <c r="O62" s="43"/>
      <c r="P62" s="43"/>
      <c r="Q62" s="92"/>
      <c r="R62" s="43"/>
      <c r="S62" s="43"/>
    </row>
    <row r="63" spans="12:19" ht="12.75">
      <c r="L63" s="33"/>
      <c r="M63" s="33"/>
      <c r="O63" s="43"/>
      <c r="P63" s="43"/>
      <c r="Q63" s="92"/>
      <c r="R63" s="43"/>
      <c r="S63" s="43"/>
    </row>
    <row r="64" spans="12:19" ht="12.75">
      <c r="L64" s="33"/>
      <c r="M64" s="33"/>
      <c r="O64" s="88"/>
      <c r="P64" s="33"/>
      <c r="Q64" s="88"/>
      <c r="R64" s="88"/>
      <c r="S64" s="88"/>
    </row>
  </sheetData>
  <sheetProtection formatColumns="0" formatRows="0"/>
  <mergeCells count="7">
    <mergeCell ref="W46:W47"/>
    <mergeCell ref="W50:W51"/>
    <mergeCell ref="W54:W55"/>
    <mergeCell ref="D31:E32"/>
    <mergeCell ref="N41:O41"/>
    <mergeCell ref="S41:T41"/>
    <mergeCell ref="W42:W43"/>
  </mergeCells>
  <conditionalFormatting sqref="S48:S49 N52:N53 N44:N45">
    <cfRule type="cellIs" priority="1" dxfId="2" operator="equal" stopIfTrue="1">
      <formula>"Be kovos"</formula>
    </cfRule>
  </conditionalFormatting>
  <conditionalFormatting sqref="S2 S6 S10 S14 S18 S22 S26 S30 W4 W12 W20 W28 AA8 AA24 N4 K4 N12 K12 N20 K20 N28 K28 G8 D8 G24 D24">
    <cfRule type="expression" priority="3" dxfId="2" stopIfTrue="1">
      <formula>OR(D2="Be kovos",E2&lt;E3)</formula>
    </cfRule>
  </conditionalFormatting>
  <conditionalFormatting sqref="S3 S7 S11 S15 S19 S23 S27 S31 W5 W13 W21 W29 AA9 AA25 N5 K5 N13 K13 N21 K21 N29 K29 G9 D9 G25 D25">
    <cfRule type="expression" priority="4" dxfId="1" stopIfTrue="1">
      <formula>OR(D3="Be kovos",E3&lt;E2)</formula>
    </cfRule>
  </conditionalFormatting>
  <printOptions/>
  <pageMargins left="0.433070866141732" right="0.511811023622047" top="0.590551181102362" bottom="0.433070866141732" header="0.354330708661417" footer="0.236220472440945"/>
  <pageSetup fitToHeight="1" fitToWidth="1" orientation="landscape" paperSize="9" scale="60" r:id="rId2"/>
  <headerFooter alignWithMargins="0">
    <oddHeader>&amp;L&amp;"Arial,Bold"&amp;12Vyrų iki 45 metų varžybos&amp;C&amp;"Times New Roman,Bold"&amp;18 2022 m. Lietuvos kurčiųjų pulo čempionatas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28125" style="3" bestFit="1" customWidth="1"/>
    <col min="2" max="2" width="26.28125" style="3" customWidth="1"/>
  </cols>
  <sheetData>
    <row r="1" ht="13.5" customHeight="1" thickBot="1"/>
    <row r="2" spans="1:2" ht="13.5" customHeight="1" thickBot="1">
      <c r="A2" s="37" t="s">
        <v>31</v>
      </c>
      <c r="B2" s="37" t="s">
        <v>32</v>
      </c>
    </row>
    <row r="3" spans="1:2" ht="13.5" customHeight="1">
      <c r="A3" s="38">
        <v>1</v>
      </c>
      <c r="B3" s="39" t="str">
        <f>IF('16de'!W42="","",'16de'!W42)</f>
        <v>Nerijus Blaževičius</v>
      </c>
    </row>
    <row r="4" spans="1:2" ht="13.5" customHeight="1">
      <c r="A4" s="40">
        <v>2</v>
      </c>
      <c r="B4" s="41" t="str">
        <f>IF('16de'!W46="","",'16de'!W46)</f>
        <v>Julius Zagorskis</v>
      </c>
    </row>
    <row r="5" spans="1:2" ht="13.5" customHeight="1">
      <c r="A5" s="40">
        <v>3</v>
      </c>
      <c r="B5" s="41" t="str">
        <f>IF('16de'!W50="","",'16de'!W50)</f>
        <v>Vytas Kulikauskas</v>
      </c>
    </row>
    <row r="6" spans="1:2" ht="13.5" customHeight="1">
      <c r="A6" s="40">
        <v>4</v>
      </c>
      <c r="B6" s="41" t="str">
        <f>IF('16de'!W54="","",'16de'!W54)</f>
        <v>Mindaugas Vosylius</v>
      </c>
    </row>
    <row r="7" spans="1:2" ht="13.5" customHeight="1">
      <c r="A7" s="40">
        <v>5</v>
      </c>
      <c r="B7" s="41" t="str">
        <f>IF('Žaidimų eiga'!F32="","",IF('Žaidimų eiga'!F32&lt;'Žaidimų eiga'!G32,'Žaidimų eiga'!D32,'Žaidimų eiga'!E32))</f>
        <v>Volodymyr Markus</v>
      </c>
    </row>
    <row r="8" spans="1:2" ht="13.5" customHeight="1">
      <c r="A8" s="40">
        <v>5</v>
      </c>
      <c r="B8" s="41" t="str">
        <f>IF('Žaidimų eiga'!F33="","",IF('Žaidimų eiga'!F33&lt;'Žaidimų eiga'!G33,'Žaidimų eiga'!D33,'Žaidimų eiga'!E33))</f>
        <v>Mantas Šilgalis</v>
      </c>
    </row>
    <row r="9" spans="1:2" ht="13.5" customHeight="1">
      <c r="A9" s="40">
        <v>7</v>
      </c>
      <c r="B9" s="41" t="str">
        <f>IF('Žaidimų eiga'!F29="","",IF('Žaidimų eiga'!F29&lt;'Žaidimų eiga'!G29,'Žaidimų eiga'!D29,'Žaidimų eiga'!E29))</f>
        <v>Jonas Petraitis</v>
      </c>
    </row>
    <row r="10" spans="1:2" ht="13.5" customHeight="1">
      <c r="A10" s="40">
        <v>7</v>
      </c>
      <c r="B10" s="41" t="str">
        <f>IF('Žaidimų eiga'!F30="","",IF('Žaidimų eiga'!F30&lt;'Žaidimų eiga'!G30,'Žaidimų eiga'!D30,'Žaidimų eiga'!E30))</f>
        <v>Andrejus Kirilov</v>
      </c>
    </row>
    <row r="11" spans="1:2" ht="13.5" customHeight="1">
      <c r="A11" s="40">
        <v>9</v>
      </c>
      <c r="B11" s="41" t="str">
        <f>IF('Žaidimų eiga'!F21="","",IF('Žaidimų eiga'!F21&lt;'Žaidimų eiga'!G21,'Žaidimų eiga'!D21,'Žaidimų eiga'!E21))</f>
        <v>Daniel Šavdianec</v>
      </c>
    </row>
    <row r="12" spans="1:2" ht="13.5" customHeight="1">
      <c r="A12" s="40">
        <v>9</v>
      </c>
      <c r="B12" s="41" t="str">
        <f>IF('Žaidimų eiga'!F22="","",IF('Žaidimų eiga'!F22&lt;'Žaidimų eiga'!G22,'Žaidimų eiga'!D22,'Žaidimų eiga'!E22))</f>
        <v>Gediminas Domeikis</v>
      </c>
    </row>
    <row r="13" spans="1:2" ht="13.5" customHeight="1">
      <c r="A13" s="40">
        <v>9</v>
      </c>
      <c r="B13" s="41" t="str">
        <f>IF('Žaidimų eiga'!F23="","",IF('Žaidimų eiga'!F23&lt;'Žaidimų eiga'!G23,'Žaidimų eiga'!D23,'Žaidimų eiga'!E23))</f>
        <v>Vadym Kuchma</v>
      </c>
    </row>
    <row r="14" spans="1:2" ht="13.5" customHeight="1">
      <c r="A14" s="40">
        <v>9</v>
      </c>
      <c r="B14" s="41" t="str">
        <f>IF('Žaidimų eiga'!F24="","",IF('Žaidimų eiga'!F24&lt;'Žaidimų eiga'!G24,'Žaidimų eiga'!D24,'Žaidimų eiga'!E24))</f>
        <v>Giedrius Jovaišas</v>
      </c>
    </row>
    <row r="15" spans="1:2" ht="13.5" customHeight="1">
      <c r="A15" s="40">
        <v>13</v>
      </c>
      <c r="B15" s="41" t="str">
        <f>IF('Žaidimų eiga'!F16="","",IF('Žaidimų eiga'!F16&lt;'Žaidimų eiga'!G16,'Žaidimų eiga'!D16,'Žaidimų eiga'!E16))</f>
        <v>Marius Andrijauskas</v>
      </c>
    </row>
    <row r="16" spans="1:2" ht="13.5" customHeight="1">
      <c r="A16" s="40">
        <v>13</v>
      </c>
      <c r="B16" s="41">
        <f>IF('Žaidimų eiga'!F17="","",IF('Žaidimų eiga'!F17&lt;'Žaidimų eiga'!G17,'Žaidimų eiga'!D17,'Žaidimų eiga'!E17))</f>
      </c>
    </row>
    <row r="17" spans="1:2" ht="13.5" customHeight="1">
      <c r="A17" s="40">
        <v>13</v>
      </c>
      <c r="B17" s="41" t="str">
        <f>IF('Žaidimų eiga'!F18="","",IF('Žaidimų eiga'!F18&lt;'Žaidimų eiga'!G18,'Žaidimų eiga'!D18,'Žaidimų eiga'!E18))</f>
        <v>Petras Perskaudas</v>
      </c>
    </row>
    <row r="18" spans="1:2" ht="13.5" customHeight="1" thickBot="1">
      <c r="A18" s="42">
        <v>13</v>
      </c>
      <c r="B18" s="132">
        <f>IF('Žaidimų eiga'!F19="","",IF('Žaidimų eiga'!F19&lt;'Žaidimų eiga'!G19,'Žaidimų eiga'!D19,'Žaidimų eiga'!E19))</f>
      </c>
    </row>
  </sheetData>
  <sheetProtection formatCells="0" formatColumns="0" formatRows="0"/>
  <conditionalFormatting sqref="B3:B18">
    <cfRule type="cellIs" priority="1" dxfId="0" operator="equal" stopIfTrue="1">
      <formula>"Be kovos"</formula>
    </cfRule>
  </conditionalFormatting>
  <printOptions horizontalCentered="1"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Lietuvos pulo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Brikmanis</dc:creator>
  <cp:keywords/>
  <dc:description/>
  <cp:lastModifiedBy>Mantas Stankevicius</cp:lastModifiedBy>
  <cp:lastPrinted>2022-11-17T08:02:30Z</cp:lastPrinted>
  <dcterms:created xsi:type="dcterms:W3CDTF">2000-10-02T19:25:54Z</dcterms:created>
  <dcterms:modified xsi:type="dcterms:W3CDTF">2022-11-20T08:25:17Z</dcterms:modified>
  <cp:category/>
  <cp:version/>
  <cp:contentType/>
  <cp:contentStatus/>
</cp:coreProperties>
</file>